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_2013" sheetId="1" r:id="rId1"/>
    <sheet name="стр.2_2013" sheetId="2" r:id="rId2"/>
    <sheet name="стр.1_2014" sheetId="3" r:id="rId3"/>
    <sheet name="стр.2_2014" sheetId="4" r:id="rId4"/>
    <sheet name="стр.1_2015" sheetId="5" r:id="rId5"/>
    <sheet name="стр.2_2015" sheetId="6" r:id="rId6"/>
    <sheet name="стр.1_2016" sheetId="7" r:id="rId7"/>
    <sheet name="стр.2_2016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0">'стр.1_2013'!$A$1:$DC$30</definedName>
    <definedName name="_xlnm.Print_Area" localSheetId="2">'стр.1_2014'!$A$1:$DD$30</definedName>
    <definedName name="_xlnm.Print_Area" localSheetId="4">'стр.1_2015'!$A$1:$DD$30</definedName>
    <definedName name="_xlnm.Print_Area" localSheetId="6">'стр.1_2016'!$A$1:$DD$30</definedName>
    <definedName name="_xlnm.Print_Area" localSheetId="1">'стр.2_2013'!$A$1:$FK$17</definedName>
    <definedName name="_xlnm.Print_Area" localSheetId="3">'стр.2_2014'!$A$1:$FK$17</definedName>
    <definedName name="_xlnm.Print_Area" localSheetId="5">'стр.2_2015'!$A$1:$FK$17</definedName>
    <definedName name="_xlnm.Print_Area" localSheetId="7">'стр.2_2016'!$A$1:$FK$17</definedName>
  </definedNames>
  <calcPr fullCalcOnLoad="1"/>
</workbook>
</file>

<file path=xl/sharedStrings.xml><?xml version="1.0" encoding="utf-8"?>
<sst xmlns="http://schemas.openxmlformats.org/spreadsheetml/2006/main" count="220" uniqueCount="60">
  <si>
    <t>в транспортных терминалах и речных портах</t>
  </si>
  <si>
    <t>Форма № 2</t>
  </si>
  <si>
    <t>об основных показателях финансово-хозяйственной деятельности</t>
  </si>
  <si>
    <t>СЕМ в сфере выполнения (оказания) регулируемых работ (услуг)</t>
  </si>
  <si>
    <t xml:space="preserve">за </t>
  </si>
  <si>
    <t xml:space="preserve"> год</t>
  </si>
  <si>
    <t>(наименование хозяйствующего субъекта)</t>
  </si>
  <si>
    <t>I. Доходы и расходы</t>
  </si>
  <si>
    <t>Наименование работ, услуг</t>
  </si>
  <si>
    <t>Доходы</t>
  </si>
  <si>
    <t>Расходы</t>
  </si>
  <si>
    <t>Финансовый результат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</si>
  <si>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Регулируемые виды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 *:</t>
    </r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</si>
  <si>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безопасности плавания и порядка в порту</t>
    </r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</si>
  <si>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Предоставление судам рейдов, якорных стоянок, защитных сооружений и причалов порта</t>
    </r>
  </si>
  <si>
    <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лоцманской проводки судов (внутрипортовая проводка)</t>
    </r>
  </si>
  <si>
    <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Комплексное обслуживание флота</t>
    </r>
  </si>
  <si>
    <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Услуги буксиров</t>
    </r>
  </si>
  <si>
    <r>
      <t>1.6.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Погрузка и выгрузка грузов</t>
    </r>
  </si>
  <si>
    <r>
      <t>1.7.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Хранение грузов</t>
    </r>
  </si>
  <si>
    <r>
      <t>1.8.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Обслуживание пассажиров</t>
    </r>
  </si>
  <si>
    <t>Прочие доходы и расходы</t>
  </si>
  <si>
    <t>Всего</t>
  </si>
  <si>
    <t>Вид услуги</t>
  </si>
  <si>
    <t>Обеспечение безопасности плавания и порядка в порту</t>
  </si>
  <si>
    <t>Предоставление судам рейдов, якорных стоянок, защитных сооружений и причалов порта</t>
  </si>
  <si>
    <t>Обеспечение лоцманской проводки судов (внутрипортовая проводка)</t>
  </si>
  <si>
    <t>Комплексное обслуживание флота</t>
  </si>
  <si>
    <t>Услуги буксиров</t>
  </si>
  <si>
    <t>Погрузка и выгрузка грузов</t>
  </si>
  <si>
    <t>Хранение грузов</t>
  </si>
  <si>
    <t>Обслуживание пассажиров</t>
  </si>
  <si>
    <t>Оплата труда</t>
  </si>
  <si>
    <t>Операционные расходы, связанные
с оплатой услуг, оказываемых кредитными организациями</t>
  </si>
  <si>
    <t>Расходы, связанные
с участием
в совместной деятельности</t>
  </si>
  <si>
    <t>Общехозяйственные расходы</t>
  </si>
  <si>
    <t>всего</t>
  </si>
  <si>
    <t>Всего расходов</t>
  </si>
  <si>
    <t>Прочие производ-ственные расходы</t>
  </si>
  <si>
    <t>Ремонт основных производ-ственных фондов</t>
  </si>
  <si>
    <t>Отчисле-ния на со-циальные нужды</t>
  </si>
  <si>
    <t>Матери-альные затраты, всего</t>
  </si>
  <si>
    <t>Аморти-зация</t>
  </si>
  <si>
    <t>налоги
и иные обя-зательные платежи
и сборы</t>
  </si>
  <si>
    <t>II. Расшифровка расходов по финансово-хозяйственной деятельности</t>
  </si>
  <si>
    <t>Итого по регулируемым видам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 *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</si>
  <si>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2316).</t>
    </r>
  </si>
  <si>
    <t>Оплата услуг (работ) сторонних организаций</t>
  </si>
  <si>
    <t>Открытое акционерное общество "Красноярский речной порт"</t>
  </si>
  <si>
    <t>н</t>
  </si>
  <si>
    <t>Прогнозная информация</t>
  </si>
  <si>
    <t>2013</t>
  </si>
  <si>
    <t>(тыс. руб. без учета НДС)</t>
  </si>
  <si>
    <r>
      <t>1.6.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 xml:space="preserve">Погрузка и выгрузка грузов </t>
    </r>
  </si>
  <si>
    <r>
      <t>1.7.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 xml:space="preserve">Хранение грузов </t>
    </r>
  </si>
  <si>
    <t>2014</t>
  </si>
  <si>
    <t>2015</t>
  </si>
  <si>
    <t>Отчетная информация</t>
  </si>
  <si>
    <t>з</t>
  </si>
  <si>
    <t>2016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</si>
</sst>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4" fillId="0" borderId="17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/>
    </xf>
    <xf numFmtId="0" fontId="5" fillId="0" borderId="0" xfId="0" applyFont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1" fontId="2" fillId="0" borderId="18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1" fontId="4" fillId="0" borderId="31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1" fontId="2" fillId="0" borderId="31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2003server\eao\&#1041;&#1102;&#1076;&#1078;&#1077;&#1090;%202012-2016\&#1057;&#1084;&#1077;&#1090;&#1099;_&#1050;&#1056;&#1055;_2012-2016_&#1076;&#1083;&#1103;%20&#1057;&#1045;&#105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2003server\eao\&#1044;&#1083;&#1103;%20&#1048;&#1074;&#1072;&#1085;&#1086;&#1074;&#1072;%20&#1040;.&#1042;\&#1058;&#1040;&#1056;&#1048;&#1060;&#1067;\2014\&#1055;&#1056;&#1056;_2014\&#1044;&#1086;&#1093;&#1086;&#1076;&#1099;_&#1088;&#1072;&#1089;&#1093;&#1086;&#1076;&#1099;%20&#1087;&#1086;%20&#1074;&#1080;&#1076;&#1072;&#1084;%20&#1076;&#1077;&#1103;&#1090;&#1077;&#1083;&#1100;&#1085;&#1086;&#1089;&#1090;&#1080;_2013_&#1092;&#1072;&#1082;&#109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2003server\eao\&#1041;&#1102;&#1076;&#1078;&#1077;&#1090;_&#1050;&#1056;&#1055;_2014\&#1050;&#1056;&#1055;_2014\&#1044;&#1086;&#1093;&#1086;&#1076;&#1099;_&#1055;&#1056;&#1056;_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2003server\eao\&#1044;&#1083;&#1103;%20&#1048;&#1074;&#1072;&#1085;&#1086;&#1074;&#1072;%20&#1040;.&#1042;\&#1058;&#1040;&#1056;&#1048;&#1060;&#1067;\2014\&#1055;&#1056;&#1056;_2014\&#1058;&#1072;&#1073;&#1083;&#1080;&#1094;&#1099;_&#1087;&#1088;&#1080;&#1083;&#1086;&#1078;&#1077;&#1085;&#1080;&#1103;_2014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2003server\eao\&#1044;&#1083;&#1103;%20&#1048;&#1074;&#1072;&#1085;&#1086;&#1074;&#1072;%20&#1040;.&#1042;\&#1058;&#1040;&#1056;&#1048;&#1060;&#1067;\2014\&#1055;&#1056;&#1056;_2014\&#1044;&#1086;&#1093;&#1086;&#1076;&#1099;_&#1088;&#1072;&#1089;&#1093;&#1086;&#1076;&#1099;%20&#1087;&#1086;%20&#1074;&#1080;&#1076;&#1072;&#1084;%20&#1076;&#1077;&#1103;&#1090;&#1077;&#1083;&#1100;&#1085;&#1086;&#1089;&#1090;&#1080;_2014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2003server\eao\2014%20-%202018\2014-2018_&#1076;&#1083;&#1103;%20&#1076;&#1086;&#1082;&#1083;&#1072;&#1076;&#1072;_&#1043;&#1052;&#1050;%20&#1053;&#1053;\&#1044;&#1086;&#1093;&#1086;&#1076;&#1099;_&#1050;&#1056;&#1055;_2014_201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2003server\eao\&#1041;&#1102;&#1076;&#1078;&#1077;&#1090;_&#1050;&#1056;&#1055;_2014_&#1055;&#1047;_2&#1082;&#1074;\&#1050;&#1056;&#1055;_2_14\&#1044;&#1086;&#1093;&#1086;&#1076;&#1099;_&#1055;&#1056;&#1056;_&#1050;&#1056;&#1055;_2_14.xlsb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2003server\eao\&#1041;&#1102;&#1076;&#1078;&#1077;&#1090;_&#1050;&#1056;&#1055;_2014\&#1050;&#1056;&#1055;_2014\&#1044;&#1086;&#1093;&#1086;&#1076;&#1099;_&#1050;&#1056;&#1055;_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сметаПР"/>
      <sheetName val="сметаУР"/>
      <sheetName val="РБП"/>
      <sheetName val="Материалы"/>
    </sheetNames>
    <sheetDataSet>
      <sheetData sheetId="0">
        <row r="142">
          <cell r="M142">
            <v>71631.27695198117</v>
          </cell>
          <cell r="P142">
            <v>74869.04737088148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-3_2013_Ф"/>
      <sheetName val="2013_Ф"/>
      <sheetName val="хранение_2013"/>
      <sheetName val="сера"/>
      <sheetName val="2013_откл от ГП_+-"/>
      <sheetName val="2013_откл от ГП_%"/>
    </sheetNames>
    <sheetDataSet>
      <sheetData sheetId="1">
        <row r="17">
          <cell r="M17">
            <v>2355.601242263557</v>
          </cell>
          <cell r="O17">
            <v>0</v>
          </cell>
          <cell r="U17">
            <v>38166.69154184159</v>
          </cell>
          <cell r="W17">
            <v>0</v>
          </cell>
        </row>
        <row r="18">
          <cell r="M18">
            <v>720.8139801326485</v>
          </cell>
          <cell r="O18">
            <v>0</v>
          </cell>
          <cell r="U18">
            <v>11828.112089620996</v>
          </cell>
          <cell r="W18">
            <v>0</v>
          </cell>
        </row>
        <row r="20">
          <cell r="M20">
            <v>1709.316354245565</v>
          </cell>
          <cell r="O20">
            <v>0</v>
          </cell>
          <cell r="U20">
            <v>1745.0362435063137</v>
          </cell>
          <cell r="W20">
            <v>0</v>
          </cell>
        </row>
        <row r="21">
          <cell r="M21">
            <v>101.08610128930266</v>
          </cell>
          <cell r="O21">
            <v>0</v>
          </cell>
          <cell r="U21">
            <v>8044.68835283164</v>
          </cell>
          <cell r="W21">
            <v>0</v>
          </cell>
        </row>
        <row r="22">
          <cell r="M22">
            <v>335.7975383102056</v>
          </cell>
          <cell r="O22">
            <v>0</v>
          </cell>
          <cell r="U22">
            <v>7816.465878262373</v>
          </cell>
          <cell r="W22">
            <v>0</v>
          </cell>
        </row>
        <row r="27">
          <cell r="M27">
            <v>291.05866029158614</v>
          </cell>
          <cell r="O27">
            <v>0</v>
          </cell>
          <cell r="U27">
            <v>4503.170976846287</v>
          </cell>
          <cell r="W27">
            <v>0</v>
          </cell>
        </row>
        <row r="28">
          <cell r="M28">
            <v>46.368213862638335</v>
          </cell>
          <cell r="O28">
            <v>0</v>
          </cell>
          <cell r="U28">
            <v>676.8166181541338</v>
          </cell>
          <cell r="W28">
            <v>0</v>
          </cell>
        </row>
        <row r="30">
          <cell r="M30">
            <v>10.846845529597754</v>
          </cell>
          <cell r="O30">
            <v>0</v>
          </cell>
          <cell r="U30">
            <v>285.1992661207931</v>
          </cell>
          <cell r="W30">
            <v>0</v>
          </cell>
        </row>
        <row r="31">
          <cell r="M31">
            <v>215.2436638398033</v>
          </cell>
          <cell r="O31">
            <v>0</v>
          </cell>
          <cell r="U31">
            <v>13.07224183340219</v>
          </cell>
          <cell r="W31">
            <v>0</v>
          </cell>
        </row>
        <row r="32">
          <cell r="M32">
            <v>20.27508870542772</v>
          </cell>
          <cell r="O32">
            <v>0</v>
          </cell>
          <cell r="U32">
            <v>39.6587948847652</v>
          </cell>
          <cell r="W32">
            <v>0</v>
          </cell>
        </row>
        <row r="33">
          <cell r="M33">
            <v>0</v>
          </cell>
          <cell r="O33">
            <v>0</v>
          </cell>
          <cell r="U33">
            <v>1118.765127764294</v>
          </cell>
          <cell r="W33">
            <v>0</v>
          </cell>
        </row>
        <row r="34">
          <cell r="M34">
            <v>0.7022409274547692</v>
          </cell>
          <cell r="O34">
            <v>0</v>
          </cell>
          <cell r="U34">
            <v>31.439368210663556</v>
          </cell>
          <cell r="W34">
            <v>0</v>
          </cell>
        </row>
        <row r="35">
          <cell r="M35">
            <v>28.99897774811172</v>
          </cell>
          <cell r="O35">
            <v>0</v>
          </cell>
          <cell r="U35">
            <v>0</v>
          </cell>
          <cell r="W35">
            <v>0</v>
          </cell>
        </row>
        <row r="36">
          <cell r="M36">
            <v>9.17479204637274</v>
          </cell>
          <cell r="O36">
            <v>0</v>
          </cell>
          <cell r="U36">
            <v>83.66270052478487</v>
          </cell>
          <cell r="W36">
            <v>0</v>
          </cell>
        </row>
        <row r="37">
          <cell r="M37">
            <v>37.46769755137888</v>
          </cell>
          <cell r="O37">
            <v>0</v>
          </cell>
          <cell r="U37">
            <v>400.50895395521974</v>
          </cell>
          <cell r="W37">
            <v>0</v>
          </cell>
        </row>
        <row r="38">
          <cell r="M38">
            <v>25.357249618830146</v>
          </cell>
          <cell r="O38">
            <v>0</v>
          </cell>
          <cell r="U38">
            <v>18.23616463313353</v>
          </cell>
          <cell r="W38">
            <v>0</v>
          </cell>
        </row>
        <row r="39">
          <cell r="M39">
            <v>0</v>
          </cell>
          <cell r="O39">
            <v>0</v>
          </cell>
          <cell r="U39">
            <v>5901.58562200433</v>
          </cell>
          <cell r="W39">
            <v>0</v>
          </cell>
        </row>
        <row r="43">
          <cell r="M43">
            <v>0</v>
          </cell>
          <cell r="O43">
            <v>0</v>
          </cell>
          <cell r="U43">
            <v>70.06907489535199</v>
          </cell>
          <cell r="W43">
            <v>0</v>
          </cell>
        </row>
        <row r="47">
          <cell r="M47">
            <v>8.87335904444054</v>
          </cell>
          <cell r="O47">
            <v>0</v>
          </cell>
          <cell r="U47">
            <v>38.689541311431505</v>
          </cell>
          <cell r="W47">
            <v>0</v>
          </cell>
        </row>
        <row r="48">
          <cell r="M48">
            <v>0</v>
          </cell>
          <cell r="O48">
            <v>0</v>
          </cell>
          <cell r="U48">
            <v>20.65893306226749</v>
          </cell>
          <cell r="W48">
            <v>0</v>
          </cell>
        </row>
        <row r="49">
          <cell r="M49">
            <v>0</v>
          </cell>
          <cell r="O49">
            <v>0</v>
          </cell>
          <cell r="U49">
            <v>0</v>
          </cell>
          <cell r="W49">
            <v>0</v>
          </cell>
        </row>
        <row r="50">
          <cell r="M50">
            <v>1.1169537186017917</v>
          </cell>
          <cell r="O50">
            <v>0</v>
          </cell>
          <cell r="U50">
            <v>34.16561318818481</v>
          </cell>
          <cell r="W50">
            <v>0</v>
          </cell>
        </row>
        <row r="51">
          <cell r="W51">
            <v>0</v>
          </cell>
        </row>
        <row r="52">
          <cell r="M52">
            <v>67.75057087651503</v>
          </cell>
          <cell r="O52">
            <v>0</v>
          </cell>
          <cell r="U52">
            <v>1983.495547689891</v>
          </cell>
          <cell r="W52">
            <v>0</v>
          </cell>
        </row>
        <row r="53">
          <cell r="M53">
            <v>61.813760537221256</v>
          </cell>
          <cell r="O53">
            <v>0</v>
          </cell>
          <cell r="U53">
            <v>1.3171742621289437E-06</v>
          </cell>
          <cell r="W53">
            <v>0</v>
          </cell>
        </row>
        <row r="54">
          <cell r="M54">
            <v>147.55810012295802</v>
          </cell>
          <cell r="O54">
            <v>0</v>
          </cell>
          <cell r="U54">
            <v>4.862795013118406</v>
          </cell>
          <cell r="W54">
            <v>0</v>
          </cell>
        </row>
        <row r="57">
          <cell r="M57">
            <v>1201.2339055513687</v>
          </cell>
          <cell r="O57">
            <v>0</v>
          </cell>
          <cell r="U57">
            <v>19063.639857643386</v>
          </cell>
          <cell r="W57">
            <v>0</v>
          </cell>
        </row>
        <row r="61">
          <cell r="M61">
            <v>3049.83767808</v>
          </cell>
          <cell r="U61">
            <v>83491.2973099944</v>
          </cell>
          <cell r="W61">
            <v>536.552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ПУГ"/>
      <sheetName val="ТГ"/>
      <sheetName val="ПРР"/>
      <sheetName val="ПРР_в формате вклада"/>
      <sheetName val="ПРР_в бюджет"/>
      <sheetName val="хранение"/>
      <sheetName val="движение серы_Веал"/>
      <sheetName val="движение серы_ГМК"/>
      <sheetName val="свод_ВКЛАД_2014"/>
      <sheetName val="доходы ПРР_сера_ГМК"/>
      <sheetName val="доходы ПРР_сера_Веал"/>
      <sheetName val="ПРР_докеры"/>
      <sheetName val="ГО_по клиентам"/>
      <sheetName val="Водный ГО_свод для ПМ"/>
    </sheetNames>
    <sheetDataSet>
      <sheetData sheetId="4">
        <row r="201">
          <cell r="BF201">
            <v>20822.95215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ы"/>
      <sheetName val="Дох_рег"/>
      <sheetName val="Ремонты"/>
      <sheetName val="Числ_ФЗП"/>
      <sheetName val="Топливо_эн"/>
      <sheetName val="смета_факторный"/>
      <sheetName val="ППУ"/>
      <sheetName val="КВ"/>
      <sheetName val="Налоги"/>
      <sheetName val="Тарифы_на утв"/>
      <sheetName val="смета_всего"/>
      <sheetName val="Тарифы_порты"/>
      <sheetName val="ФОТ"/>
      <sheetName val="ФОТ_в себестоимость"/>
      <sheetName val="Аренда"/>
      <sheetName val="Амортизация_2014"/>
      <sheetName val="Обсл.тех.надзор"/>
      <sheetName val="Проч.расх"/>
      <sheetName val="ОС_справка_бух"/>
      <sheetName val="СЭС"/>
      <sheetName val="краны"/>
      <sheetName val="краны_сроки"/>
    </sheetNames>
    <sheetDataSet>
      <sheetData sheetId="6">
        <row r="11">
          <cell r="K11">
            <v>832.4806412676769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-3_2013_9м_факт"/>
      <sheetName val="Б-3_2013_4кв_ож"/>
      <sheetName val="Б-3_2013_ОЖ"/>
      <sheetName val="откл Б-3 2013 ОЖ от 2013 ГП_+-"/>
      <sheetName val="откл Б-3 2013 ОЖ от 2013 ГП_%"/>
      <sheetName val="2013_ОЖ"/>
      <sheetName val="откл 2013 ОЖ_2013 ГП_+-"/>
      <sheetName val="откл 2013 ОЖ_2013 ГП_%"/>
      <sheetName val="Б-3_2014"/>
      <sheetName val="откл Б-3 2014 от 2013_+-"/>
      <sheetName val="откл Б-3 2014 от 2013_%"/>
      <sheetName val="2014_ГП"/>
      <sheetName val="откл 2014_2013 +-"/>
      <sheetName val="откл 2014_2013 %"/>
      <sheetName val="хранение_2013"/>
      <sheetName val="хранение_2014"/>
      <sheetName val="сера"/>
    </sheetNames>
    <sheetDataSet>
      <sheetData sheetId="11">
        <row r="17">
          <cell r="M17">
            <v>1995.6402092494075</v>
          </cell>
          <cell r="O17">
            <v>0</v>
          </cell>
          <cell r="U17">
            <v>35368.115587316344</v>
          </cell>
          <cell r="W17">
            <v>23.99838059637492</v>
          </cell>
        </row>
        <row r="18">
          <cell r="M18">
            <v>610.6659040303186</v>
          </cell>
          <cell r="O18">
            <v>0</v>
          </cell>
          <cell r="U18">
            <v>10811.497773250388</v>
          </cell>
          <cell r="W18">
            <v>7.343504462490724</v>
          </cell>
        </row>
        <row r="20">
          <cell r="M20">
            <v>1564.743699518721</v>
          </cell>
          <cell r="O20">
            <v>0</v>
          </cell>
          <cell r="U20">
            <v>1548.581321469492</v>
          </cell>
          <cell r="W20">
            <v>0</v>
          </cell>
        </row>
        <row r="21">
          <cell r="M21">
            <v>83.52732859898713</v>
          </cell>
          <cell r="O21">
            <v>0</v>
          </cell>
          <cell r="U21">
            <v>6818.104344311091</v>
          </cell>
          <cell r="W21">
            <v>1.5938918902983765</v>
          </cell>
        </row>
        <row r="22">
          <cell r="M22">
            <v>548.9066585848885</v>
          </cell>
          <cell r="O22">
            <v>0</v>
          </cell>
          <cell r="U22">
            <v>8921.31369282717</v>
          </cell>
          <cell r="W22">
            <v>0</v>
          </cell>
        </row>
        <row r="27">
          <cell r="M27">
            <v>382.13371164082685</v>
          </cell>
          <cell r="O27">
            <v>0</v>
          </cell>
          <cell r="U27">
            <v>3945.699939859619</v>
          </cell>
          <cell r="W27">
            <v>2.6523985198538464</v>
          </cell>
        </row>
        <row r="28">
          <cell r="M28">
            <v>222.0859802200165</v>
          </cell>
          <cell r="O28">
            <v>0</v>
          </cell>
          <cell r="U28">
            <v>2201.0711936990137</v>
          </cell>
          <cell r="W28">
            <v>1.9539105256421194</v>
          </cell>
        </row>
        <row r="30">
          <cell r="M30">
            <v>12.091681590321368</v>
          </cell>
          <cell r="O30">
            <v>0</v>
          </cell>
          <cell r="U30">
            <v>240.4476280384606</v>
          </cell>
          <cell r="W30">
            <v>0.12967012030341346</v>
          </cell>
        </row>
        <row r="31">
          <cell r="M31">
            <v>209.25907796511626</v>
          </cell>
          <cell r="O31">
            <v>0</v>
          </cell>
          <cell r="U31">
            <v>0</v>
          </cell>
          <cell r="W31">
            <v>0</v>
          </cell>
        </row>
        <row r="32">
          <cell r="M32">
            <v>1.6288317829457366</v>
          </cell>
          <cell r="O32">
            <v>0</v>
          </cell>
          <cell r="U32">
            <v>99.71982305697276</v>
          </cell>
          <cell r="W32">
            <v>0.05377753799411339</v>
          </cell>
        </row>
        <row r="33">
          <cell r="M33">
            <v>0</v>
          </cell>
          <cell r="O33">
            <v>0</v>
          </cell>
          <cell r="U33">
            <v>1466.307004310705</v>
          </cell>
          <cell r="W33">
            <v>20.826730307847097</v>
          </cell>
        </row>
        <row r="34">
          <cell r="M34">
            <v>3.532078928823115</v>
          </cell>
          <cell r="O34">
            <v>0</v>
          </cell>
          <cell r="U34">
            <v>28.06059169718572</v>
          </cell>
          <cell r="W34">
            <v>0.01513269367987704</v>
          </cell>
        </row>
        <row r="35">
          <cell r="M35">
            <v>21.518511627906978</v>
          </cell>
          <cell r="O35">
            <v>0</v>
          </cell>
          <cell r="U35">
            <v>0</v>
          </cell>
          <cell r="W35">
            <v>0</v>
          </cell>
        </row>
        <row r="36">
          <cell r="M36">
            <v>27.52559342248062</v>
          </cell>
          <cell r="O36">
            <v>0</v>
          </cell>
          <cell r="U36">
            <v>58.26466935482242</v>
          </cell>
          <cell r="W36">
            <v>0.0314213400494429</v>
          </cell>
        </row>
        <row r="37">
          <cell r="M37">
            <v>31.811167681670543</v>
          </cell>
          <cell r="O37">
            <v>0</v>
          </cell>
          <cell r="U37">
            <v>429.7817324002396</v>
          </cell>
          <cell r="W37">
            <v>0.2317754157077162</v>
          </cell>
        </row>
        <row r="38">
          <cell r="M38">
            <v>26.025484496124026</v>
          </cell>
          <cell r="O38">
            <v>0</v>
          </cell>
          <cell r="U38">
            <v>15.746013357094165</v>
          </cell>
          <cell r="W38">
            <v>0.008491609848556972</v>
          </cell>
        </row>
        <row r="39">
          <cell r="M39">
            <v>0</v>
          </cell>
          <cell r="O39">
            <v>0</v>
          </cell>
          <cell r="U39">
            <v>5170.77692666175</v>
          </cell>
          <cell r="W39">
            <v>12.385946546891546</v>
          </cell>
        </row>
        <row r="43">
          <cell r="M43">
            <v>0</v>
          </cell>
          <cell r="O43">
            <v>0</v>
          </cell>
          <cell r="U43">
            <v>505.91359920976896</v>
          </cell>
          <cell r="W43">
            <v>0.2728322912055109</v>
          </cell>
        </row>
        <row r="47">
          <cell r="M47">
            <v>24.106369966913917</v>
          </cell>
          <cell r="O47">
            <v>0</v>
          </cell>
          <cell r="U47">
            <v>54.03501166883625</v>
          </cell>
          <cell r="W47">
            <v>0.029140343453808542</v>
          </cell>
        </row>
        <row r="48">
          <cell r="M48">
            <v>0</v>
          </cell>
          <cell r="O48">
            <v>0</v>
          </cell>
          <cell r="U48">
            <v>0</v>
          </cell>
          <cell r="W48">
            <v>0</v>
          </cell>
        </row>
        <row r="49">
          <cell r="M49">
            <v>8.303702838064984</v>
          </cell>
          <cell r="O49">
            <v>0</v>
          </cell>
          <cell r="U49">
            <v>305.59284056686846</v>
          </cell>
          <cell r="W49">
            <v>0.16480204327001843</v>
          </cell>
        </row>
        <row r="50">
          <cell r="M50">
            <v>2.3815706646115107</v>
          </cell>
          <cell r="O50">
            <v>0</v>
          </cell>
          <cell r="U50">
            <v>31.77293218759467</v>
          </cell>
          <cell r="W50">
            <v>0.017134708180604665</v>
          </cell>
        </row>
        <row r="51">
          <cell r="W51">
            <v>0</v>
          </cell>
        </row>
        <row r="52">
          <cell r="M52">
            <v>86.326036959731</v>
          </cell>
          <cell r="O52">
            <v>0</v>
          </cell>
          <cell r="U52">
            <v>1669.1977198883617</v>
          </cell>
          <cell r="W52">
            <v>0.900175522270014</v>
          </cell>
        </row>
        <row r="53">
          <cell r="M53">
            <v>0</v>
          </cell>
          <cell r="O53">
            <v>0</v>
          </cell>
          <cell r="U53">
            <v>1078.9002509203315</v>
          </cell>
          <cell r="W53">
            <v>0.5818361631325577</v>
          </cell>
        </row>
        <row r="54">
          <cell r="M54">
            <v>164.2430528110465</v>
          </cell>
          <cell r="O54">
            <v>0</v>
          </cell>
          <cell r="U54">
            <v>0</v>
          </cell>
          <cell r="W54">
            <v>0</v>
          </cell>
        </row>
        <row r="57">
          <cell r="M57">
            <v>1070.6607444038964</v>
          </cell>
          <cell r="O57">
            <v>0</v>
          </cell>
          <cell r="U57">
            <v>18974.98997433092</v>
          </cell>
          <cell r="W57">
            <v>12.875128449865604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ох"/>
      <sheetName val="СЕРА ОАО ГМК НН"/>
      <sheetName val="индексы_2015_2018"/>
      <sheetName val="СЕРА Веал"/>
      <sheetName val="вагонооборот_ОЖ"/>
      <sheetName val="вагонооборот_ГП"/>
      <sheetName val="ВС_аренда"/>
    </sheetNames>
    <sheetDataSet>
      <sheetData sheetId="0">
        <row r="38">
          <cell r="D38">
            <v>137413.153342575</v>
          </cell>
        </row>
      </sheetData>
      <sheetData sheetId="2">
        <row r="5">
          <cell r="C5">
            <v>1.063</v>
          </cell>
          <cell r="D5">
            <v>1.063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ПУГ"/>
      <sheetName val="ТГ"/>
      <sheetName val="ПРР"/>
      <sheetName val="ПРР_в формате вклада"/>
      <sheetName val="ПРР_в бюджет"/>
      <sheetName val="хранение"/>
      <sheetName val="движение серы_Веал"/>
      <sheetName val="движение серы_ГМК"/>
      <sheetName val="свод_ВКЛАД_2014"/>
      <sheetName val="доходы ПРР_сера_ГМК"/>
      <sheetName val="доходы ПРР_сера_Веал"/>
      <sheetName val="ПРР_докеры"/>
      <sheetName val="ГО_по клиентам"/>
      <sheetName val="Водный ГО_свод для ПМ"/>
    </sheetNames>
    <sheetDataSet>
      <sheetData sheetId="4">
        <row r="201">
          <cell r="BF201">
            <v>18265.39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ечати"/>
      <sheetName val="Cognos_Office_Connection_Cache"/>
      <sheetName val="дох"/>
      <sheetName val="индексы"/>
      <sheetName val="СЕРА ОАО ГМК НН"/>
      <sheetName val="СЕРА Веал"/>
      <sheetName val="вагонооборот"/>
    </sheetNames>
    <sheetDataSet>
      <sheetData sheetId="2">
        <row r="38">
          <cell r="M38">
            <v>119307.59690640715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9"/>
  <sheetViews>
    <sheetView tabSelected="1" view="pageBreakPreview" zoomScaleSheetLayoutView="100" zoomScalePageLayoutView="0" workbookViewId="0" topLeftCell="A5">
      <selection activeCell="BE23" sqref="BE23:BS23"/>
    </sheetView>
  </sheetViews>
  <sheetFormatPr defaultColWidth="0.875" defaultRowHeight="12.75" outlineLevelRow="1"/>
  <cols>
    <col min="1" max="54" width="0.875" style="5" customWidth="1"/>
    <col min="55" max="55" width="3.625" style="5" customWidth="1"/>
    <col min="56" max="56" width="1.12109375" style="5" customWidth="1"/>
    <col min="57" max="85" width="0.875" style="5" customWidth="1"/>
    <col min="86" max="86" width="1.875" style="5" customWidth="1"/>
    <col min="87" max="107" width="0.875" style="5" customWidth="1"/>
    <col min="108" max="108" width="0.12890625" style="5" customWidth="1"/>
    <col min="109" max="109" width="0.875" style="5" customWidth="1"/>
    <col min="110" max="110" width="0.37109375" style="5" customWidth="1"/>
    <col min="111" max="16384" width="0.875" style="5" customWidth="1"/>
  </cols>
  <sheetData>
    <row r="1" ht="15">
      <c r="DD1" s="6" t="s">
        <v>1</v>
      </c>
    </row>
    <row r="3" spans="1:108" s="8" customFormat="1" ht="15.75">
      <c r="A3" s="47" t="s">
        <v>57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</row>
    <row r="4" spans="1:108" s="8" customFormat="1" ht="15.75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08" s="8" customFormat="1" ht="15.75">
      <c r="A5" s="47" t="s">
        <v>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</row>
    <row r="6" spans="1:108" s="8" customFormat="1" ht="15.75">
      <c r="A6" s="47" t="s">
        <v>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 t="s">
        <v>58</v>
      </c>
      <c r="AU7" s="7"/>
      <c r="AV7" s="10" t="s">
        <v>4</v>
      </c>
      <c r="AW7" s="48" t="s">
        <v>51</v>
      </c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8" t="s">
        <v>5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49" t="s">
        <v>48</v>
      </c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38" t="s">
        <v>6</v>
      </c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5.75"/>
    <row r="13" spans="1:108" s="9" customFormat="1" ht="15.75">
      <c r="A13" s="39" t="s">
        <v>7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</row>
    <row r="15" spans="83:107" ht="15">
      <c r="CE15" s="46" t="s">
        <v>52</v>
      </c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</row>
    <row r="16" spans="1:108" s="4" customFormat="1" ht="33" customHeight="1">
      <c r="A16" s="40" t="s">
        <v>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2"/>
      <c r="BE16" s="37" t="s">
        <v>9</v>
      </c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 t="s">
        <v>10</v>
      </c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43" t="s">
        <v>11</v>
      </c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5"/>
    </row>
    <row r="17" spans="1:108" ht="103.5" customHeight="1">
      <c r="A17" s="13"/>
      <c r="B17" s="36" t="s">
        <v>12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14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</row>
    <row r="18" spans="1:108" s="4" customFormat="1" ht="33" customHeight="1" hidden="1" outlineLevel="1">
      <c r="A18" s="15"/>
      <c r="B18" s="36" t="s">
        <v>13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16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</row>
    <row r="19" spans="1:108" s="4" customFormat="1" ht="33" customHeight="1" hidden="1" outlineLevel="1">
      <c r="A19" s="15"/>
      <c r="B19" s="36" t="s">
        <v>14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16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</row>
    <row r="20" spans="1:108" s="4" customFormat="1" ht="33" customHeight="1" hidden="1" outlineLevel="1">
      <c r="A20" s="15"/>
      <c r="B20" s="36" t="s">
        <v>15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16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</row>
    <row r="21" spans="1:108" s="4" customFormat="1" ht="18" customHeight="1" hidden="1" outlineLevel="1">
      <c r="A21" s="15"/>
      <c r="B21" s="36" t="s">
        <v>16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16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</row>
    <row r="22" spans="1:108" s="4" customFormat="1" ht="18" customHeight="1" hidden="1" outlineLevel="1">
      <c r="A22" s="15"/>
      <c r="B22" s="36" t="s">
        <v>17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16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</row>
    <row r="23" spans="1:108" s="4" customFormat="1" ht="18" customHeight="1" collapsed="1">
      <c r="A23" s="15"/>
      <c r="B23" s="36" t="s">
        <v>53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16"/>
      <c r="BE23" s="33">
        <f>'[2]2013_Ф'!$M$61+'[2]2013_Ф'!$U$61</f>
        <v>86541.13498807441</v>
      </c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>
        <f>'стр.2_2013'!FA11</f>
        <v>109285.14660132909</v>
      </c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3">
        <f>BE23-BT23</f>
        <v>-22744.011613254683</v>
      </c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</row>
    <row r="24" spans="1:108" s="4" customFormat="1" ht="18" customHeight="1">
      <c r="A24" s="15"/>
      <c r="B24" s="36" t="s">
        <v>54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16"/>
      <c r="BE24" s="33">
        <f>'[2]2013_Ф'!$W$61</f>
        <v>536.552</v>
      </c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>
        <f>'стр.2_2013'!FA12</f>
        <v>0</v>
      </c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3">
        <f>BE24-BT24</f>
        <v>536.552</v>
      </c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</row>
    <row r="25" spans="1:108" s="4" customFormat="1" ht="18" customHeight="1" hidden="1" outlineLevel="1">
      <c r="A25" s="15"/>
      <c r="B25" s="36" t="s">
        <v>20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16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</row>
    <row r="26" spans="1:108" s="4" customFormat="1" ht="18" customHeight="1" hidden="1" outlineLevel="1">
      <c r="A26" s="15"/>
      <c r="B26" s="36" t="s">
        <v>21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16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</row>
    <row r="27" spans="1:108" s="4" customFormat="1" ht="18" customHeight="1" collapsed="1">
      <c r="A27" s="15"/>
      <c r="B27" s="32" t="s">
        <v>22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16"/>
      <c r="BE27" s="33">
        <f>SUM(BE18:BS26)</f>
        <v>87077.6869880744</v>
      </c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>
        <f>SUM(BT18:CH26)</f>
        <v>109285.14660132909</v>
      </c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>
        <f>SUM(CI18:DD26)</f>
        <v>-22207.459613254683</v>
      </c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</row>
    <row r="28" ht="3.75" customHeight="1"/>
    <row r="29" spans="1:108" s="19" customFormat="1" ht="46.5" customHeight="1">
      <c r="A29" s="34" t="s">
        <v>46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</row>
    <row r="30" ht="3" customHeight="1"/>
  </sheetData>
  <sheetProtection/>
  <mergeCells count="58">
    <mergeCell ref="A3:DD3"/>
    <mergeCell ref="A4:DD4"/>
    <mergeCell ref="A5:DD5"/>
    <mergeCell ref="A6:DD6"/>
    <mergeCell ref="AW7:BG7"/>
    <mergeCell ref="U9:CJ9"/>
    <mergeCell ref="U10:CJ10"/>
    <mergeCell ref="A13:DD13"/>
    <mergeCell ref="A16:BD16"/>
    <mergeCell ref="BE16:BS16"/>
    <mergeCell ref="BT16:CH16"/>
    <mergeCell ref="CI16:DD16"/>
    <mergeCell ref="CE15:DC15"/>
    <mergeCell ref="B17:BC17"/>
    <mergeCell ref="BE17:BS17"/>
    <mergeCell ref="BT17:CH17"/>
    <mergeCell ref="CI17:DD17"/>
    <mergeCell ref="B18:BC18"/>
    <mergeCell ref="BE18:BS18"/>
    <mergeCell ref="BT18:CH18"/>
    <mergeCell ref="CI18:DD18"/>
    <mergeCell ref="B19:BC19"/>
    <mergeCell ref="BE19:BS19"/>
    <mergeCell ref="BT19:CH19"/>
    <mergeCell ref="CI19:DD19"/>
    <mergeCell ref="B20:BC20"/>
    <mergeCell ref="BE20:BS20"/>
    <mergeCell ref="BT20:CH20"/>
    <mergeCell ref="CI20:DD20"/>
    <mergeCell ref="CI24:DD24"/>
    <mergeCell ref="B21:BC21"/>
    <mergeCell ref="BE21:BS21"/>
    <mergeCell ref="BT21:CH21"/>
    <mergeCell ref="CI21:DD21"/>
    <mergeCell ref="B22:BC22"/>
    <mergeCell ref="BE22:BS22"/>
    <mergeCell ref="BT22:CH22"/>
    <mergeCell ref="CI22:DD22"/>
    <mergeCell ref="BE26:BS26"/>
    <mergeCell ref="BT26:CH26"/>
    <mergeCell ref="CI26:DD26"/>
    <mergeCell ref="B23:BC23"/>
    <mergeCell ref="BE23:BS23"/>
    <mergeCell ref="BT23:CH23"/>
    <mergeCell ref="CI23:DD23"/>
    <mergeCell ref="B24:BC24"/>
    <mergeCell ref="BE24:BS24"/>
    <mergeCell ref="BT24:CH24"/>
    <mergeCell ref="B27:BC27"/>
    <mergeCell ref="BE27:BS27"/>
    <mergeCell ref="BT27:CH27"/>
    <mergeCell ref="CI27:DD27"/>
    <mergeCell ref="A29:DD29"/>
    <mergeCell ref="B25:BC25"/>
    <mergeCell ref="BE25:BS25"/>
    <mergeCell ref="BT25:CH25"/>
    <mergeCell ref="CI25:DD25"/>
    <mergeCell ref="B26:BC2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I16"/>
  <sheetViews>
    <sheetView view="pageBreakPreview" zoomScaleSheetLayoutView="100" zoomScalePageLayoutView="0" workbookViewId="0" topLeftCell="A1">
      <selection activeCell="FP14" sqref="FP14:FQ14"/>
    </sheetView>
  </sheetViews>
  <sheetFormatPr defaultColWidth="0.875" defaultRowHeight="12.75" outlineLevelRow="1"/>
  <cols>
    <col min="1" max="16384" width="0.875" style="5" customWidth="1"/>
  </cols>
  <sheetData>
    <row r="1" spans="2:166" s="9" customFormat="1" ht="15" customHeight="1">
      <c r="B1" s="39" t="s">
        <v>44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</row>
    <row r="2" spans="145:191" ht="13.5" customHeight="1">
      <c r="EO2" s="71" t="s">
        <v>52</v>
      </c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1"/>
    </row>
    <row r="3" spans="1:167" s="1" customFormat="1" ht="27" customHeight="1">
      <c r="A3" s="61" t="s">
        <v>23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3"/>
      <c r="AH3" s="61" t="s">
        <v>32</v>
      </c>
      <c r="AI3" s="62"/>
      <c r="AJ3" s="62"/>
      <c r="AK3" s="62"/>
      <c r="AL3" s="62"/>
      <c r="AM3" s="62"/>
      <c r="AN3" s="62"/>
      <c r="AO3" s="62"/>
      <c r="AP3" s="62"/>
      <c r="AQ3" s="63"/>
      <c r="AR3" s="61" t="s">
        <v>33</v>
      </c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3"/>
      <c r="BG3" s="61" t="s">
        <v>40</v>
      </c>
      <c r="BH3" s="62"/>
      <c r="BI3" s="62"/>
      <c r="BJ3" s="62"/>
      <c r="BK3" s="62"/>
      <c r="BL3" s="62"/>
      <c r="BM3" s="62"/>
      <c r="BN3" s="62"/>
      <c r="BO3" s="62"/>
      <c r="BP3" s="63"/>
      <c r="BQ3" s="61" t="s">
        <v>41</v>
      </c>
      <c r="BR3" s="62"/>
      <c r="BS3" s="62"/>
      <c r="BT3" s="62"/>
      <c r="BU3" s="62"/>
      <c r="BV3" s="62"/>
      <c r="BW3" s="62"/>
      <c r="BX3" s="62"/>
      <c r="BY3" s="62"/>
      <c r="BZ3" s="62"/>
      <c r="CA3" s="63"/>
      <c r="CB3" s="61" t="s">
        <v>34</v>
      </c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3"/>
      <c r="CN3" s="61" t="s">
        <v>39</v>
      </c>
      <c r="CO3" s="62"/>
      <c r="CP3" s="62"/>
      <c r="CQ3" s="62"/>
      <c r="CR3" s="62"/>
      <c r="CS3" s="62"/>
      <c r="CT3" s="62"/>
      <c r="CU3" s="62"/>
      <c r="CV3" s="62"/>
      <c r="CW3" s="62"/>
      <c r="CX3" s="63"/>
      <c r="CY3" s="61" t="s">
        <v>42</v>
      </c>
      <c r="CZ3" s="62"/>
      <c r="DA3" s="62"/>
      <c r="DB3" s="62"/>
      <c r="DC3" s="62"/>
      <c r="DD3" s="62"/>
      <c r="DE3" s="62"/>
      <c r="DF3" s="62"/>
      <c r="DG3" s="62"/>
      <c r="DH3" s="63"/>
      <c r="DI3" s="61" t="s">
        <v>47</v>
      </c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3"/>
      <c r="DU3" s="61" t="s">
        <v>38</v>
      </c>
      <c r="DV3" s="62"/>
      <c r="DW3" s="62"/>
      <c r="DX3" s="62"/>
      <c r="DY3" s="62"/>
      <c r="DZ3" s="62"/>
      <c r="EA3" s="62"/>
      <c r="EB3" s="62"/>
      <c r="EC3" s="62"/>
      <c r="ED3" s="63"/>
      <c r="EE3" s="67" t="s">
        <v>35</v>
      </c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9"/>
      <c r="FA3" s="61" t="s">
        <v>37</v>
      </c>
      <c r="FB3" s="62"/>
      <c r="FC3" s="62"/>
      <c r="FD3" s="62"/>
      <c r="FE3" s="62"/>
      <c r="FF3" s="62"/>
      <c r="FG3" s="62"/>
      <c r="FH3" s="62"/>
      <c r="FI3" s="62"/>
      <c r="FJ3" s="62"/>
      <c r="FK3" s="63"/>
    </row>
    <row r="4" spans="1:167" s="17" customFormat="1" ht="60.7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6"/>
      <c r="AH4" s="64"/>
      <c r="AI4" s="65"/>
      <c r="AJ4" s="65"/>
      <c r="AK4" s="65"/>
      <c r="AL4" s="65"/>
      <c r="AM4" s="65"/>
      <c r="AN4" s="65"/>
      <c r="AO4" s="65"/>
      <c r="AP4" s="65"/>
      <c r="AQ4" s="66"/>
      <c r="AR4" s="64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6"/>
      <c r="BG4" s="64"/>
      <c r="BH4" s="65"/>
      <c r="BI4" s="65"/>
      <c r="BJ4" s="65"/>
      <c r="BK4" s="65"/>
      <c r="BL4" s="65"/>
      <c r="BM4" s="65"/>
      <c r="BN4" s="65"/>
      <c r="BO4" s="65"/>
      <c r="BP4" s="66"/>
      <c r="BQ4" s="64"/>
      <c r="BR4" s="65"/>
      <c r="BS4" s="65"/>
      <c r="BT4" s="65"/>
      <c r="BU4" s="65"/>
      <c r="BV4" s="65"/>
      <c r="BW4" s="65"/>
      <c r="BX4" s="65"/>
      <c r="BY4" s="65"/>
      <c r="BZ4" s="65"/>
      <c r="CA4" s="66"/>
      <c r="CB4" s="64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6"/>
      <c r="CN4" s="64"/>
      <c r="CO4" s="65"/>
      <c r="CP4" s="65"/>
      <c r="CQ4" s="65"/>
      <c r="CR4" s="65"/>
      <c r="CS4" s="65"/>
      <c r="CT4" s="65"/>
      <c r="CU4" s="65"/>
      <c r="CV4" s="65"/>
      <c r="CW4" s="65"/>
      <c r="CX4" s="66"/>
      <c r="CY4" s="64"/>
      <c r="CZ4" s="65"/>
      <c r="DA4" s="65"/>
      <c r="DB4" s="65"/>
      <c r="DC4" s="65"/>
      <c r="DD4" s="65"/>
      <c r="DE4" s="65"/>
      <c r="DF4" s="65"/>
      <c r="DG4" s="65"/>
      <c r="DH4" s="66"/>
      <c r="DI4" s="64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6"/>
      <c r="DU4" s="64"/>
      <c r="DV4" s="65"/>
      <c r="DW4" s="65"/>
      <c r="DX4" s="65"/>
      <c r="DY4" s="65"/>
      <c r="DZ4" s="65"/>
      <c r="EA4" s="65"/>
      <c r="EB4" s="65"/>
      <c r="EC4" s="65"/>
      <c r="ED4" s="66"/>
      <c r="EE4" s="69" t="s">
        <v>36</v>
      </c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69" t="s">
        <v>43</v>
      </c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64"/>
      <c r="FB4" s="65"/>
      <c r="FC4" s="65"/>
      <c r="FD4" s="65"/>
      <c r="FE4" s="65"/>
      <c r="FF4" s="65"/>
      <c r="FG4" s="65"/>
      <c r="FH4" s="65"/>
      <c r="FI4" s="65"/>
      <c r="FJ4" s="65"/>
      <c r="FK4" s="66"/>
    </row>
    <row r="5" spans="1:167" s="18" customFormat="1" ht="12.75" customHeight="1">
      <c r="A5" s="58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57">
        <v>2</v>
      </c>
      <c r="AI5" s="57"/>
      <c r="AJ5" s="57"/>
      <c r="AK5" s="57"/>
      <c r="AL5" s="57"/>
      <c r="AM5" s="57"/>
      <c r="AN5" s="57"/>
      <c r="AO5" s="57"/>
      <c r="AP5" s="57"/>
      <c r="AQ5" s="57"/>
      <c r="AR5" s="57">
        <v>3</v>
      </c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>
        <v>4</v>
      </c>
      <c r="BH5" s="57"/>
      <c r="BI5" s="57"/>
      <c r="BJ5" s="57"/>
      <c r="BK5" s="57"/>
      <c r="BL5" s="57"/>
      <c r="BM5" s="57"/>
      <c r="BN5" s="57"/>
      <c r="BO5" s="57"/>
      <c r="BP5" s="57"/>
      <c r="BQ5" s="57">
        <v>5</v>
      </c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>
        <v>6</v>
      </c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>
        <v>7</v>
      </c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>
        <v>8</v>
      </c>
      <c r="CZ5" s="57"/>
      <c r="DA5" s="57"/>
      <c r="DB5" s="57"/>
      <c r="DC5" s="57"/>
      <c r="DD5" s="57"/>
      <c r="DE5" s="57"/>
      <c r="DF5" s="57"/>
      <c r="DG5" s="57"/>
      <c r="DH5" s="57"/>
      <c r="DI5" s="57">
        <v>9</v>
      </c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>
        <v>10</v>
      </c>
      <c r="DV5" s="57"/>
      <c r="DW5" s="57"/>
      <c r="DX5" s="57"/>
      <c r="DY5" s="57"/>
      <c r="DZ5" s="57"/>
      <c r="EA5" s="57"/>
      <c r="EB5" s="57"/>
      <c r="EC5" s="57"/>
      <c r="ED5" s="57"/>
      <c r="EE5" s="57">
        <v>11</v>
      </c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>
        <v>12</v>
      </c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>
        <v>13</v>
      </c>
      <c r="FB5" s="57"/>
      <c r="FC5" s="57"/>
      <c r="FD5" s="57"/>
      <c r="FE5" s="57"/>
      <c r="FF5" s="57"/>
      <c r="FG5" s="57"/>
      <c r="FH5" s="57"/>
      <c r="FI5" s="57"/>
      <c r="FJ5" s="57"/>
      <c r="FK5" s="57"/>
    </row>
    <row r="6" spans="1:167" s="2" customFormat="1" ht="27" customHeight="1" hidden="1" outlineLevel="1">
      <c r="A6" s="3"/>
      <c r="B6" s="52" t="s">
        <v>24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3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</row>
    <row r="7" spans="1:167" s="2" customFormat="1" ht="39" customHeight="1" hidden="1" outlineLevel="1">
      <c r="A7" s="3"/>
      <c r="B7" s="52" t="s">
        <v>25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3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</row>
    <row r="8" spans="1:167" s="2" customFormat="1" ht="39" customHeight="1" hidden="1" outlineLevel="1">
      <c r="A8" s="3"/>
      <c r="B8" s="52" t="s">
        <v>26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3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</row>
    <row r="9" spans="1:167" s="2" customFormat="1" ht="27" customHeight="1" hidden="1" outlineLevel="1">
      <c r="A9" s="3"/>
      <c r="B9" s="52" t="s">
        <v>27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3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</row>
    <row r="10" spans="1:167" s="2" customFormat="1" ht="14.25" customHeight="1" hidden="1" outlineLevel="1">
      <c r="A10" s="3"/>
      <c r="B10" s="52" t="s">
        <v>28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3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</row>
    <row r="11" spans="1:167" s="2" customFormat="1" ht="14.25" customHeight="1" collapsed="1">
      <c r="A11" s="3"/>
      <c r="B11" s="52" t="s">
        <v>29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3"/>
      <c r="AH11" s="50">
        <f>'[2]2013_Ф'!$M$17+'[2]2013_Ф'!$O$17+'[2]2013_Ф'!$U$17</f>
        <v>40522.29278410514</v>
      </c>
      <c r="AI11" s="50"/>
      <c r="AJ11" s="50"/>
      <c r="AK11" s="50"/>
      <c r="AL11" s="50"/>
      <c r="AM11" s="50"/>
      <c r="AN11" s="50"/>
      <c r="AO11" s="50"/>
      <c r="AP11" s="50"/>
      <c r="AQ11" s="50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0">
        <f>'[2]2013_Ф'!$M$18+'[2]2013_Ф'!$O$18+'[2]2013_Ф'!$U$18</f>
        <v>12548.926069753645</v>
      </c>
      <c r="BH11" s="55"/>
      <c r="BI11" s="55"/>
      <c r="BJ11" s="55"/>
      <c r="BK11" s="55"/>
      <c r="BL11" s="55"/>
      <c r="BM11" s="55"/>
      <c r="BN11" s="55"/>
      <c r="BO11" s="55"/>
      <c r="BP11" s="56"/>
      <c r="BQ11" s="50">
        <f>'[2]2013_Ф'!$M$20+'[2]2013_Ф'!$O$20+'[2]2013_Ф'!$U$20+'[2]2013_Ф'!$M$22+'[2]2013_Ф'!$O$22+'[2]2013_Ф'!$U$22</f>
        <v>11606.616014324456</v>
      </c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0">
        <f>'[2]2013_Ф'!$M$28+'[2]2013_Ф'!$O$28+'[2]2013_Ф'!$U$28</f>
        <v>723.1848320167721</v>
      </c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>
        <f>'[2]2013_Ф'!$M$27+'[2]2013_Ф'!$O$27+'[2]2013_Ф'!$U$27</f>
        <v>4794.229637137873</v>
      </c>
      <c r="CZ11" s="50"/>
      <c r="DA11" s="50"/>
      <c r="DB11" s="50"/>
      <c r="DC11" s="50"/>
      <c r="DD11" s="50"/>
      <c r="DE11" s="50"/>
      <c r="DF11" s="50"/>
      <c r="DG11" s="50"/>
      <c r="DH11" s="50"/>
      <c r="DI11" s="50">
        <f>'[2]2013_Ф'!$M$21+'[2]2013_Ф'!$O$21+'[2]2013_Ф'!$U$21+'[2]2013_Ф'!$M$30+'[2]2013_Ф'!$O$30+'[2]2013_Ф'!$U$30+'[2]2013_Ф'!$M$32+'[2]2013_Ф'!$O$32+'[2]2013_Ф'!$U$32+'[2]2013_Ф'!$M$33+'[2]2013_Ф'!$O$33+'[2]2013_Ф'!$U$33+'[2]2013_Ф'!$M$34+'[2]2013_Ф'!$O$34+'[2]2013_Ф'!$U$34+'[2]2013_Ф'!$M$35+'[2]2013_Ф'!$O$35+'[2]2013_Ф'!$U$35+'[2]2013_Ф'!$M$47+'[2]2013_Ф'!$O$47+'[2]2013_Ф'!$U$47+'[2]2013_Ф'!$M$52+'[2]2013_Ф'!$O$52+'[2]2013_Ф'!$U$52+'[2]2013_Ф'!$M$36+'[2]2013_Ф'!$O$36+'[2]2013_Ф'!$U$36+'[2]2013_Ф'!$M$50+'[2]2013_Ф'!$O$50+'[2]2013_Ф'!$U$50</f>
        <v>11908.58924241227</v>
      </c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>
        <f>'[2]2013_Ф'!$M$31+'[2]2013_Ф'!$O$31+'[2]2013_Ф'!$U$31+'[2]2013_Ф'!$M$37+'[2]2013_Ф'!$O$37+'[2]2013_Ф'!$U$37+'[2]2013_Ф'!$M$38+'[2]2013_Ф'!$O$38+'[2]2013_Ф'!$U$38+'[2]2013_Ф'!$M$39+'[2]2013_Ф'!$O$39+'[2]2013_Ф'!$U$39+'[2]2013_Ф'!$M$43+'[2]2013_Ф'!$O$43+'[2]2013_Ф'!$U$43+'[2]2013_Ф'!$M$48+'[2]2013_Ф'!$O$48+'[2]2013_Ф'!$U$48+'[2]2013_Ф'!M$49+'[2]2013_Ф'!$O$49+'[2]2013_Ф'!$U$49+'[2]2013_Ф'!$M$53+'[2]2013_Ф'!$O$53+'[2]2013_Ф'!$U$53</f>
        <v>6764.013363248112</v>
      </c>
      <c r="DV11" s="50"/>
      <c r="DW11" s="50"/>
      <c r="DX11" s="50"/>
      <c r="DY11" s="50"/>
      <c r="DZ11" s="50"/>
      <c r="EA11" s="50"/>
      <c r="EB11" s="50"/>
      <c r="EC11" s="50"/>
      <c r="ED11" s="50"/>
      <c r="EE11" s="50">
        <f>EP11+'[2]2013_Ф'!$M$57+'[2]2013_Ф'!$O$57+'[2]2013_Ф'!$U$57</f>
        <v>20417.29465833083</v>
      </c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>
        <f>'[2]2013_Ф'!$M$54+'[2]2013_Ф'!$O$54+'[2]2013_Ф'!$U$54</f>
        <v>152.42089513607644</v>
      </c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>
        <f>SUM(AH11:EO11)</f>
        <v>109285.14660132909</v>
      </c>
      <c r="FB11" s="51"/>
      <c r="FC11" s="51"/>
      <c r="FD11" s="51"/>
      <c r="FE11" s="51"/>
      <c r="FF11" s="51"/>
      <c r="FG11" s="51"/>
      <c r="FH11" s="51"/>
      <c r="FI11" s="51"/>
      <c r="FJ11" s="51"/>
      <c r="FK11" s="51"/>
    </row>
    <row r="12" spans="1:167" s="2" customFormat="1" ht="14.25" customHeight="1">
      <c r="A12" s="3"/>
      <c r="B12" s="52" t="s">
        <v>30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3"/>
      <c r="AH12" s="50">
        <f>'[2]2013_Ф'!$W$17</f>
        <v>0</v>
      </c>
      <c r="AI12" s="50"/>
      <c r="AJ12" s="50"/>
      <c r="AK12" s="50"/>
      <c r="AL12" s="50"/>
      <c r="AM12" s="50"/>
      <c r="AN12" s="50"/>
      <c r="AO12" s="50"/>
      <c r="AP12" s="50"/>
      <c r="AQ12" s="50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0">
        <f>'[2]2013_Ф'!$W$18</f>
        <v>0</v>
      </c>
      <c r="BH12" s="50"/>
      <c r="BI12" s="50"/>
      <c r="BJ12" s="50"/>
      <c r="BK12" s="50"/>
      <c r="BL12" s="50"/>
      <c r="BM12" s="50"/>
      <c r="BN12" s="50"/>
      <c r="BO12" s="50"/>
      <c r="BP12" s="50"/>
      <c r="BQ12" s="54">
        <f>'[2]2013_Ф'!$W$20+'[2]2013_Ф'!$W$22</f>
        <v>0</v>
      </c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0">
        <f>'[2]2013_Ф'!$W$28</f>
        <v>0</v>
      </c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>
        <f>'[2]2013_Ф'!$W$27</f>
        <v>0</v>
      </c>
      <c r="CZ12" s="50"/>
      <c r="DA12" s="50"/>
      <c r="DB12" s="50"/>
      <c r="DC12" s="50"/>
      <c r="DD12" s="50"/>
      <c r="DE12" s="50"/>
      <c r="DF12" s="50"/>
      <c r="DG12" s="50"/>
      <c r="DH12" s="50"/>
      <c r="DI12" s="50">
        <f>'[2]2013_Ф'!$W$21+'[2]2013_Ф'!$W$30+'[2]2013_Ф'!$W$32+'[2]2013_Ф'!$W$33+'[2]2013_Ф'!$W$34+'[2]2013_Ф'!$W$35+'[2]2013_Ф'!$W$36+'[2]2013_Ф'!$W$47+'[2]2013_Ф'!$W$50+'[2]2013_Ф'!$W$52</f>
        <v>0</v>
      </c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>
        <f>'[2]2013_Ф'!W$31+'[2]2013_Ф'!$W$37+'[2]2013_Ф'!$W$38+'[2]2013_Ф'!$W$39+'[2]2013_Ф'!$W$43+'[2]2013_Ф'!$W$48+'[2]2013_Ф'!$W$49+'[2]2013_Ф'!$W$51+'[2]2013_Ф'!$W$53</f>
        <v>0</v>
      </c>
      <c r="DV12" s="50"/>
      <c r="DW12" s="50"/>
      <c r="DX12" s="50"/>
      <c r="DY12" s="50"/>
      <c r="DZ12" s="50"/>
      <c r="EA12" s="50"/>
      <c r="EB12" s="50"/>
      <c r="EC12" s="50"/>
      <c r="ED12" s="50"/>
      <c r="EE12" s="50">
        <f>EP12+'[2]2013_Ф'!$W$57</f>
        <v>0</v>
      </c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>
        <f>'[2]2013_Ф'!$W$54</f>
        <v>0</v>
      </c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>
        <f>SUM(AH12:EO12)</f>
        <v>0</v>
      </c>
      <c r="FB12" s="51"/>
      <c r="FC12" s="51"/>
      <c r="FD12" s="51"/>
      <c r="FE12" s="51"/>
      <c r="FF12" s="51"/>
      <c r="FG12" s="51"/>
      <c r="FH12" s="51"/>
      <c r="FI12" s="51"/>
      <c r="FJ12" s="51"/>
      <c r="FK12" s="51"/>
    </row>
    <row r="13" spans="1:167" s="2" customFormat="1" ht="14.25" customHeight="1" hidden="1" outlineLevel="1">
      <c r="A13" s="3"/>
      <c r="B13" s="52" t="s">
        <v>31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</row>
    <row r="14" spans="1:167" s="2" customFormat="1" ht="156.75" customHeight="1" collapsed="1">
      <c r="A14" s="3"/>
      <c r="B14" s="52" t="s">
        <v>45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3"/>
      <c r="AH14" s="50">
        <f>SUM(AH6:AQ13)</f>
        <v>40522.29278410514</v>
      </c>
      <c r="AI14" s="50"/>
      <c r="AJ14" s="50"/>
      <c r="AK14" s="50"/>
      <c r="AL14" s="50"/>
      <c r="AM14" s="50"/>
      <c r="AN14" s="50"/>
      <c r="AO14" s="50"/>
      <c r="AP14" s="50"/>
      <c r="AQ14" s="50"/>
      <c r="AR14" s="51">
        <f>SUM(AR6:BF13)</f>
        <v>0</v>
      </c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0">
        <f>SUM(BG6:BP13)</f>
        <v>12548.926069753645</v>
      </c>
      <c r="BH14" s="50"/>
      <c r="BI14" s="50"/>
      <c r="BJ14" s="50"/>
      <c r="BK14" s="50"/>
      <c r="BL14" s="50"/>
      <c r="BM14" s="50"/>
      <c r="BN14" s="50"/>
      <c r="BO14" s="50"/>
      <c r="BP14" s="50"/>
      <c r="BQ14" s="50">
        <f>SUM(BQ6:CA13)</f>
        <v>11606.616014324456</v>
      </c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1">
        <f>SUM(CB6:CM13)</f>
        <v>0</v>
      </c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0">
        <f>SUM(CN6:CX13)</f>
        <v>723.1848320167721</v>
      </c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>
        <f>SUM(CY6:DH13)</f>
        <v>4794.229637137873</v>
      </c>
      <c r="CZ14" s="50"/>
      <c r="DA14" s="50"/>
      <c r="DB14" s="50"/>
      <c r="DC14" s="50"/>
      <c r="DD14" s="50"/>
      <c r="DE14" s="50"/>
      <c r="DF14" s="50"/>
      <c r="DG14" s="50"/>
      <c r="DH14" s="50"/>
      <c r="DI14" s="50">
        <f>SUM(DI6:DT13)</f>
        <v>11908.58924241227</v>
      </c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>
        <f>SUM(DU6:ED13)</f>
        <v>6764.013363248112</v>
      </c>
      <c r="DV14" s="50"/>
      <c r="DW14" s="50"/>
      <c r="DX14" s="50"/>
      <c r="DY14" s="50"/>
      <c r="DZ14" s="50"/>
      <c r="EA14" s="50"/>
      <c r="EB14" s="50"/>
      <c r="EC14" s="50"/>
      <c r="ED14" s="50"/>
      <c r="EE14" s="50">
        <f>SUM(EE6:EO13)</f>
        <v>20417.29465833083</v>
      </c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>
        <f>SUM(EP6:EZ13)</f>
        <v>152.42089513607644</v>
      </c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>
        <f>SUM(FA6:FK13)</f>
        <v>109285.14660132909</v>
      </c>
      <c r="FB14" s="50"/>
      <c r="FC14" s="50"/>
      <c r="FD14" s="50"/>
      <c r="FE14" s="50"/>
      <c r="FF14" s="50"/>
      <c r="FG14" s="50"/>
      <c r="FH14" s="50"/>
      <c r="FI14" s="50"/>
      <c r="FJ14" s="50"/>
      <c r="FK14" s="50"/>
    </row>
    <row r="15" spans="1:30" s="21" customFormat="1" ht="3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167" s="19" customFormat="1" ht="31.5" customHeight="1">
      <c r="A16" s="34" t="s">
        <v>46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</row>
    <row r="17" s="19" customFormat="1" ht="3" customHeight="1"/>
  </sheetData>
  <sheetProtection/>
  <mergeCells count="147">
    <mergeCell ref="EO2:FK2"/>
    <mergeCell ref="B1:FJ1"/>
    <mergeCell ref="A3:AG4"/>
    <mergeCell ref="AH3:AQ4"/>
    <mergeCell ref="AR3:BF4"/>
    <mergeCell ref="BG3:BP4"/>
    <mergeCell ref="BQ3:CA4"/>
    <mergeCell ref="CB3:CM4"/>
    <mergeCell ref="CN3:CX4"/>
    <mergeCell ref="CY3:DH4"/>
    <mergeCell ref="DI3:DT4"/>
    <mergeCell ref="DU3:ED4"/>
    <mergeCell ref="EE3:EZ3"/>
    <mergeCell ref="FA3:FK4"/>
    <mergeCell ref="EE4:EO4"/>
    <mergeCell ref="EP4:EZ4"/>
    <mergeCell ref="EP5:EZ5"/>
    <mergeCell ref="A5:AG5"/>
    <mergeCell ref="AH5:AQ5"/>
    <mergeCell ref="AR5:BF5"/>
    <mergeCell ref="BG5:BP5"/>
    <mergeCell ref="BQ5:CA5"/>
    <mergeCell ref="CB5:CM5"/>
    <mergeCell ref="DI6:DT6"/>
    <mergeCell ref="CN5:CX5"/>
    <mergeCell ref="CY5:DH5"/>
    <mergeCell ref="DI5:DT5"/>
    <mergeCell ref="DU5:ED5"/>
    <mergeCell ref="EE5:EO5"/>
    <mergeCell ref="CB7:CM7"/>
    <mergeCell ref="FA5:FK5"/>
    <mergeCell ref="B6:AG6"/>
    <mergeCell ref="AH6:AQ6"/>
    <mergeCell ref="AR6:BF6"/>
    <mergeCell ref="BG6:BP6"/>
    <mergeCell ref="BQ6:CA6"/>
    <mergeCell ref="CB6:CM6"/>
    <mergeCell ref="CN6:CX6"/>
    <mergeCell ref="CY6:DH6"/>
    <mergeCell ref="EP7:EZ7"/>
    <mergeCell ref="DU6:ED6"/>
    <mergeCell ref="EE6:EO6"/>
    <mergeCell ref="EP6:EZ6"/>
    <mergeCell ref="FA6:FK6"/>
    <mergeCell ref="B7:AG7"/>
    <mergeCell ref="AH7:AQ7"/>
    <mergeCell ref="AR7:BF7"/>
    <mergeCell ref="BG7:BP7"/>
    <mergeCell ref="BQ7:CA7"/>
    <mergeCell ref="DI8:DT8"/>
    <mergeCell ref="CN7:CX7"/>
    <mergeCell ref="CY7:DH7"/>
    <mergeCell ref="DI7:DT7"/>
    <mergeCell ref="DU7:ED7"/>
    <mergeCell ref="EE7:EO7"/>
    <mergeCell ref="CB9:CM9"/>
    <mergeCell ref="FA7:FK7"/>
    <mergeCell ref="B8:AG8"/>
    <mergeCell ref="AH8:AQ8"/>
    <mergeCell ref="AR8:BF8"/>
    <mergeCell ref="BG8:BP8"/>
    <mergeCell ref="BQ8:CA8"/>
    <mergeCell ref="CB8:CM8"/>
    <mergeCell ref="CN8:CX8"/>
    <mergeCell ref="CY8:DH8"/>
    <mergeCell ref="EP9:EZ9"/>
    <mergeCell ref="DU8:ED8"/>
    <mergeCell ref="EE8:EO8"/>
    <mergeCell ref="EP8:EZ8"/>
    <mergeCell ref="FA8:FK8"/>
    <mergeCell ref="B9:AG9"/>
    <mergeCell ref="AH9:AQ9"/>
    <mergeCell ref="AR9:BF9"/>
    <mergeCell ref="BG9:BP9"/>
    <mergeCell ref="BQ9:CA9"/>
    <mergeCell ref="DI10:DT10"/>
    <mergeCell ref="CN9:CX9"/>
    <mergeCell ref="CY9:DH9"/>
    <mergeCell ref="DI9:DT9"/>
    <mergeCell ref="DU9:ED9"/>
    <mergeCell ref="EE9:EO9"/>
    <mergeCell ref="CB11:CM11"/>
    <mergeCell ref="FA9:FK9"/>
    <mergeCell ref="B10:AG10"/>
    <mergeCell ref="AH10:AQ10"/>
    <mergeCell ref="AR10:BF10"/>
    <mergeCell ref="BG10:BP10"/>
    <mergeCell ref="BQ10:CA10"/>
    <mergeCell ref="CB10:CM10"/>
    <mergeCell ref="CN10:CX10"/>
    <mergeCell ref="CY10:DH10"/>
    <mergeCell ref="EP11:EZ11"/>
    <mergeCell ref="DU10:ED10"/>
    <mergeCell ref="EE10:EO10"/>
    <mergeCell ref="EP10:EZ10"/>
    <mergeCell ref="FA10:FK10"/>
    <mergeCell ref="B11:AG11"/>
    <mergeCell ref="AH11:AQ11"/>
    <mergeCell ref="AR11:BF11"/>
    <mergeCell ref="BG11:BP11"/>
    <mergeCell ref="BQ11:CA11"/>
    <mergeCell ref="DI12:DT12"/>
    <mergeCell ref="CN11:CX11"/>
    <mergeCell ref="CY11:DH11"/>
    <mergeCell ref="DI11:DT11"/>
    <mergeCell ref="DU11:ED11"/>
    <mergeCell ref="EE11:EO11"/>
    <mergeCell ref="EP13:EZ13"/>
    <mergeCell ref="FA11:FK11"/>
    <mergeCell ref="B12:AG12"/>
    <mergeCell ref="AH12:AQ12"/>
    <mergeCell ref="AR12:BF12"/>
    <mergeCell ref="BG12:BP12"/>
    <mergeCell ref="BQ12:CA12"/>
    <mergeCell ref="CB12:CM12"/>
    <mergeCell ref="CN12:CX12"/>
    <mergeCell ref="CY12:DH12"/>
    <mergeCell ref="CY13:DH13"/>
    <mergeCell ref="FA12:FK12"/>
    <mergeCell ref="B13:AG13"/>
    <mergeCell ref="AH13:AQ13"/>
    <mergeCell ref="AR13:BF13"/>
    <mergeCell ref="BG13:BP13"/>
    <mergeCell ref="BQ13:CA13"/>
    <mergeCell ref="CB13:CM13"/>
    <mergeCell ref="DU13:ED13"/>
    <mergeCell ref="EE13:EO13"/>
    <mergeCell ref="A16:FK16"/>
    <mergeCell ref="FA13:FK13"/>
    <mergeCell ref="B14:AG14"/>
    <mergeCell ref="AH14:AQ14"/>
    <mergeCell ref="AR14:BF14"/>
    <mergeCell ref="DU12:ED12"/>
    <mergeCell ref="EE12:EO12"/>
    <mergeCell ref="EP12:EZ12"/>
    <mergeCell ref="BQ14:CA14"/>
    <mergeCell ref="CB14:CM14"/>
    <mergeCell ref="BG14:BP14"/>
    <mergeCell ref="DI13:DT13"/>
    <mergeCell ref="DU14:ED14"/>
    <mergeCell ref="EE14:EO14"/>
    <mergeCell ref="EP14:EZ14"/>
    <mergeCell ref="FA14:FK14"/>
    <mergeCell ref="CN14:CX14"/>
    <mergeCell ref="CY14:DH14"/>
    <mergeCell ref="DI14:DT14"/>
    <mergeCell ref="CN13:CX1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B29"/>
  <sheetViews>
    <sheetView view="pageBreakPreview" zoomScaleSheetLayoutView="100" zoomScalePageLayoutView="0" workbookViewId="0" topLeftCell="A1">
      <selection activeCell="BE23" sqref="BE23:BS23"/>
    </sheetView>
  </sheetViews>
  <sheetFormatPr defaultColWidth="0.875" defaultRowHeight="12.75" outlineLevelRow="1"/>
  <cols>
    <col min="1" max="54" width="0.875" style="5" customWidth="1"/>
    <col min="55" max="55" width="3.625" style="5" customWidth="1"/>
    <col min="56" max="56" width="1.12109375" style="5" customWidth="1"/>
    <col min="57" max="85" width="0.875" style="5" customWidth="1"/>
    <col min="86" max="86" width="1.875" style="5" customWidth="1"/>
    <col min="87" max="107" width="0.875" style="5" customWidth="1"/>
    <col min="108" max="108" width="0.12890625" style="5" customWidth="1"/>
    <col min="109" max="109" width="0.875" style="5" customWidth="1"/>
    <col min="110" max="110" width="0.74609375" style="5" customWidth="1"/>
    <col min="111" max="196" width="0.875" style="5" customWidth="1"/>
    <col min="197" max="197" width="0.6171875" style="5" customWidth="1"/>
    <col min="198" max="16384" width="0.875" style="5" customWidth="1"/>
  </cols>
  <sheetData>
    <row r="1" ht="15">
      <c r="DD1" s="6" t="s">
        <v>1</v>
      </c>
    </row>
    <row r="3" spans="1:108" s="8" customFormat="1" ht="15.75">
      <c r="A3" s="47" t="s">
        <v>50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</row>
    <row r="4" spans="1:108" s="8" customFormat="1" ht="15.75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08" s="8" customFormat="1" ht="15.75">
      <c r="A5" s="47" t="s">
        <v>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</row>
    <row r="6" spans="1:108" s="8" customFormat="1" ht="15.75">
      <c r="A6" s="47" t="s">
        <v>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 t="s">
        <v>49</v>
      </c>
      <c r="AU7" s="7"/>
      <c r="AV7" s="10" t="s">
        <v>4</v>
      </c>
      <c r="AW7" s="48" t="s">
        <v>55</v>
      </c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8" t="s">
        <v>5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49" t="s">
        <v>48</v>
      </c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38" t="s">
        <v>6</v>
      </c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5.75"/>
    <row r="13" spans="1:108" s="9" customFormat="1" ht="15.75">
      <c r="A13" s="39" t="s">
        <v>7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</row>
    <row r="15" spans="85:132" ht="15">
      <c r="CG15" s="46" t="s">
        <v>52</v>
      </c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23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1"/>
    </row>
    <row r="16" spans="1:108" s="4" customFormat="1" ht="33" customHeight="1">
      <c r="A16" s="40" t="s">
        <v>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2"/>
      <c r="BE16" s="37" t="s">
        <v>9</v>
      </c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 t="s">
        <v>10</v>
      </c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43" t="s">
        <v>11</v>
      </c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5"/>
    </row>
    <row r="17" spans="1:108" ht="103.5" customHeight="1">
      <c r="A17" s="13"/>
      <c r="B17" s="36" t="s">
        <v>12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14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</row>
    <row r="18" spans="1:108" s="4" customFormat="1" ht="33" customHeight="1" hidden="1" outlineLevel="1">
      <c r="A18" s="15"/>
      <c r="B18" s="36" t="s">
        <v>13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16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</row>
    <row r="19" spans="1:108" s="4" customFormat="1" ht="33" customHeight="1" hidden="1" outlineLevel="1">
      <c r="A19" s="15"/>
      <c r="B19" s="36" t="s">
        <v>14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16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</row>
    <row r="20" spans="1:108" s="4" customFormat="1" ht="33" customHeight="1" hidden="1" outlineLevel="1">
      <c r="A20" s="15"/>
      <c r="B20" s="36" t="s">
        <v>15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16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</row>
    <row r="21" spans="1:108" s="4" customFormat="1" ht="18" customHeight="1" hidden="1" outlineLevel="1">
      <c r="A21" s="15"/>
      <c r="B21" s="36" t="s">
        <v>16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16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</row>
    <row r="22" spans="1:108" s="4" customFormat="1" ht="18" customHeight="1" hidden="1" outlineLevel="1">
      <c r="A22" s="15"/>
      <c r="B22" s="36" t="s">
        <v>17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16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</row>
    <row r="23" spans="1:108" s="4" customFormat="1" ht="18" customHeight="1" collapsed="1">
      <c r="A23" s="15"/>
      <c r="B23" s="36" t="s">
        <v>18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16"/>
      <c r="BE23" s="33">
        <f>'[8]дох'!$M$38-'[3]ПРР_в формате вклада'!$BF$201</f>
        <v>98484.64475640716</v>
      </c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>
        <f>'стр.2_2014'!FA11</f>
        <v>106841.00796736583</v>
      </c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3">
        <f>BE23-BT23</f>
        <v>-8356.363210958676</v>
      </c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</row>
    <row r="24" spans="1:108" s="4" customFormat="1" ht="18" customHeight="1">
      <c r="A24" s="15"/>
      <c r="B24" s="36" t="s">
        <v>19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16"/>
      <c r="BE24" s="33">
        <f>'[4]ППУ'!$K$11</f>
        <v>832.4806412676769</v>
      </c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>
        <f>'стр.2_2014'!FA12</f>
        <v>86.06608108835987</v>
      </c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3">
        <f>BE24-BT24</f>
        <v>746.414560179317</v>
      </c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</row>
    <row r="25" spans="1:108" s="4" customFormat="1" ht="18" customHeight="1" hidden="1" outlineLevel="1">
      <c r="A25" s="15"/>
      <c r="B25" s="36" t="s">
        <v>20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16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</row>
    <row r="26" spans="1:108" s="4" customFormat="1" ht="18" customHeight="1" hidden="1" outlineLevel="1">
      <c r="A26" s="15"/>
      <c r="B26" s="36" t="s">
        <v>21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16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</row>
    <row r="27" spans="1:108" s="4" customFormat="1" ht="18" customHeight="1" collapsed="1">
      <c r="A27" s="15"/>
      <c r="B27" s="32" t="s">
        <v>22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16"/>
      <c r="BE27" s="33">
        <f>SUM(BE18:BS26)</f>
        <v>99317.12539767483</v>
      </c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>
        <f>SUM(BT18:CH26)</f>
        <v>106927.07404845419</v>
      </c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>
        <f>SUM(CI18:DD26)</f>
        <v>-7609.948650779359</v>
      </c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</row>
    <row r="28" ht="3.75" customHeight="1"/>
    <row r="29" spans="1:108" s="19" customFormat="1" ht="46.5" customHeight="1">
      <c r="A29" s="34" t="s">
        <v>46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</row>
    <row r="30" ht="3" customHeight="1"/>
  </sheetData>
  <sheetProtection/>
  <mergeCells count="58">
    <mergeCell ref="B27:BC27"/>
    <mergeCell ref="BE27:BS27"/>
    <mergeCell ref="BT27:CH27"/>
    <mergeCell ref="CI27:DD27"/>
    <mergeCell ref="A29:DD29"/>
    <mergeCell ref="B25:BC25"/>
    <mergeCell ref="BE25:BS25"/>
    <mergeCell ref="BT25:CH25"/>
    <mergeCell ref="CI25:DD25"/>
    <mergeCell ref="B26:BC26"/>
    <mergeCell ref="BE26:BS26"/>
    <mergeCell ref="BT26:CH26"/>
    <mergeCell ref="CI26:DD26"/>
    <mergeCell ref="B23:BC23"/>
    <mergeCell ref="BE23:BS23"/>
    <mergeCell ref="BT23:CH23"/>
    <mergeCell ref="CI23:DD23"/>
    <mergeCell ref="B24:BC24"/>
    <mergeCell ref="BE24:BS24"/>
    <mergeCell ref="BT24:CH24"/>
    <mergeCell ref="CI24:DD24"/>
    <mergeCell ref="B21:BC21"/>
    <mergeCell ref="BE21:BS21"/>
    <mergeCell ref="BT21:CH21"/>
    <mergeCell ref="CI21:DD21"/>
    <mergeCell ref="B22:BC22"/>
    <mergeCell ref="BE22:BS22"/>
    <mergeCell ref="BT22:CH22"/>
    <mergeCell ref="CI22:DD22"/>
    <mergeCell ref="B19:BC19"/>
    <mergeCell ref="BE19:BS19"/>
    <mergeCell ref="BT19:CH19"/>
    <mergeCell ref="CI19:DD19"/>
    <mergeCell ref="B20:BC20"/>
    <mergeCell ref="BE20:BS20"/>
    <mergeCell ref="BT20:CH20"/>
    <mergeCell ref="CI20:DD20"/>
    <mergeCell ref="B17:BC17"/>
    <mergeCell ref="BE17:BS17"/>
    <mergeCell ref="BT17:CH17"/>
    <mergeCell ref="CI17:DD17"/>
    <mergeCell ref="B18:BC18"/>
    <mergeCell ref="BE18:BS18"/>
    <mergeCell ref="BT18:CH18"/>
    <mergeCell ref="CI18:DD18"/>
    <mergeCell ref="U10:CJ10"/>
    <mergeCell ref="A13:DD13"/>
    <mergeCell ref="A16:BD16"/>
    <mergeCell ref="BE16:BS16"/>
    <mergeCell ref="BT16:CH16"/>
    <mergeCell ref="CI16:DD16"/>
    <mergeCell ref="CG15:DC15"/>
    <mergeCell ref="A3:DD3"/>
    <mergeCell ref="A4:DD4"/>
    <mergeCell ref="A5:DD5"/>
    <mergeCell ref="A6:DD6"/>
    <mergeCell ref="AW7:BG7"/>
    <mergeCell ref="U9:CJ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H16"/>
  <sheetViews>
    <sheetView view="pageBreakPreview" zoomScaleSheetLayoutView="100" zoomScalePageLayoutView="0" workbookViewId="0" topLeftCell="A1">
      <selection activeCell="BP26" sqref="BP26"/>
    </sheetView>
  </sheetViews>
  <sheetFormatPr defaultColWidth="0.875" defaultRowHeight="12.75" outlineLevelRow="1"/>
  <cols>
    <col min="1" max="16384" width="0.875" style="5" customWidth="1"/>
  </cols>
  <sheetData>
    <row r="1" spans="2:166" s="9" customFormat="1" ht="15" customHeight="1">
      <c r="B1" s="39" t="s">
        <v>44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</row>
    <row r="2" spans="145:190" ht="14.25" customHeight="1">
      <c r="EO2" s="24" t="s">
        <v>52</v>
      </c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1"/>
    </row>
    <row r="3" spans="1:167" s="1" customFormat="1" ht="27" customHeight="1">
      <c r="A3" s="61" t="s">
        <v>23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3"/>
      <c r="AH3" s="61" t="s">
        <v>32</v>
      </c>
      <c r="AI3" s="62"/>
      <c r="AJ3" s="62"/>
      <c r="AK3" s="62"/>
      <c r="AL3" s="62"/>
      <c r="AM3" s="62"/>
      <c r="AN3" s="62"/>
      <c r="AO3" s="62"/>
      <c r="AP3" s="62"/>
      <c r="AQ3" s="63"/>
      <c r="AR3" s="61" t="s">
        <v>33</v>
      </c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3"/>
      <c r="BG3" s="61" t="s">
        <v>40</v>
      </c>
      <c r="BH3" s="62"/>
      <c r="BI3" s="62"/>
      <c r="BJ3" s="62"/>
      <c r="BK3" s="62"/>
      <c r="BL3" s="62"/>
      <c r="BM3" s="62"/>
      <c r="BN3" s="62"/>
      <c r="BO3" s="62"/>
      <c r="BP3" s="63"/>
      <c r="BQ3" s="61" t="s">
        <v>41</v>
      </c>
      <c r="BR3" s="62"/>
      <c r="BS3" s="62"/>
      <c r="BT3" s="62"/>
      <c r="BU3" s="62"/>
      <c r="BV3" s="62"/>
      <c r="BW3" s="62"/>
      <c r="BX3" s="62"/>
      <c r="BY3" s="62"/>
      <c r="BZ3" s="62"/>
      <c r="CA3" s="63"/>
      <c r="CB3" s="61" t="s">
        <v>34</v>
      </c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3"/>
      <c r="CN3" s="61" t="s">
        <v>39</v>
      </c>
      <c r="CO3" s="62"/>
      <c r="CP3" s="62"/>
      <c r="CQ3" s="62"/>
      <c r="CR3" s="62"/>
      <c r="CS3" s="62"/>
      <c r="CT3" s="62"/>
      <c r="CU3" s="62"/>
      <c r="CV3" s="62"/>
      <c r="CW3" s="62"/>
      <c r="CX3" s="63"/>
      <c r="CY3" s="61" t="s">
        <v>42</v>
      </c>
      <c r="CZ3" s="62"/>
      <c r="DA3" s="62"/>
      <c r="DB3" s="62"/>
      <c r="DC3" s="62"/>
      <c r="DD3" s="62"/>
      <c r="DE3" s="62"/>
      <c r="DF3" s="62"/>
      <c r="DG3" s="62"/>
      <c r="DH3" s="63"/>
      <c r="DI3" s="61" t="s">
        <v>47</v>
      </c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3"/>
      <c r="DU3" s="61" t="s">
        <v>38</v>
      </c>
      <c r="DV3" s="62"/>
      <c r="DW3" s="62"/>
      <c r="DX3" s="62"/>
      <c r="DY3" s="62"/>
      <c r="DZ3" s="62"/>
      <c r="EA3" s="62"/>
      <c r="EB3" s="62"/>
      <c r="EC3" s="62"/>
      <c r="ED3" s="63"/>
      <c r="EE3" s="67" t="s">
        <v>35</v>
      </c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9"/>
      <c r="FA3" s="61" t="s">
        <v>37</v>
      </c>
      <c r="FB3" s="62"/>
      <c r="FC3" s="62"/>
      <c r="FD3" s="62"/>
      <c r="FE3" s="62"/>
      <c r="FF3" s="62"/>
      <c r="FG3" s="62"/>
      <c r="FH3" s="62"/>
      <c r="FI3" s="62"/>
      <c r="FJ3" s="62"/>
      <c r="FK3" s="63"/>
    </row>
    <row r="4" spans="1:167" s="17" customFormat="1" ht="60.7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6"/>
      <c r="AH4" s="64"/>
      <c r="AI4" s="65"/>
      <c r="AJ4" s="65"/>
      <c r="AK4" s="65"/>
      <c r="AL4" s="65"/>
      <c r="AM4" s="65"/>
      <c r="AN4" s="65"/>
      <c r="AO4" s="65"/>
      <c r="AP4" s="65"/>
      <c r="AQ4" s="66"/>
      <c r="AR4" s="64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6"/>
      <c r="BG4" s="64"/>
      <c r="BH4" s="65"/>
      <c r="BI4" s="65"/>
      <c r="BJ4" s="65"/>
      <c r="BK4" s="65"/>
      <c r="BL4" s="65"/>
      <c r="BM4" s="65"/>
      <c r="BN4" s="65"/>
      <c r="BO4" s="65"/>
      <c r="BP4" s="66"/>
      <c r="BQ4" s="64"/>
      <c r="BR4" s="65"/>
      <c r="BS4" s="65"/>
      <c r="BT4" s="65"/>
      <c r="BU4" s="65"/>
      <c r="BV4" s="65"/>
      <c r="BW4" s="65"/>
      <c r="BX4" s="65"/>
      <c r="BY4" s="65"/>
      <c r="BZ4" s="65"/>
      <c r="CA4" s="66"/>
      <c r="CB4" s="64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6"/>
      <c r="CN4" s="64"/>
      <c r="CO4" s="65"/>
      <c r="CP4" s="65"/>
      <c r="CQ4" s="65"/>
      <c r="CR4" s="65"/>
      <c r="CS4" s="65"/>
      <c r="CT4" s="65"/>
      <c r="CU4" s="65"/>
      <c r="CV4" s="65"/>
      <c r="CW4" s="65"/>
      <c r="CX4" s="66"/>
      <c r="CY4" s="64"/>
      <c r="CZ4" s="65"/>
      <c r="DA4" s="65"/>
      <c r="DB4" s="65"/>
      <c r="DC4" s="65"/>
      <c r="DD4" s="65"/>
      <c r="DE4" s="65"/>
      <c r="DF4" s="65"/>
      <c r="DG4" s="65"/>
      <c r="DH4" s="66"/>
      <c r="DI4" s="64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6"/>
      <c r="DU4" s="64"/>
      <c r="DV4" s="65"/>
      <c r="DW4" s="65"/>
      <c r="DX4" s="65"/>
      <c r="DY4" s="65"/>
      <c r="DZ4" s="65"/>
      <c r="EA4" s="65"/>
      <c r="EB4" s="65"/>
      <c r="EC4" s="65"/>
      <c r="ED4" s="66"/>
      <c r="EE4" s="69" t="s">
        <v>36</v>
      </c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69" t="s">
        <v>43</v>
      </c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64"/>
      <c r="FB4" s="65"/>
      <c r="FC4" s="65"/>
      <c r="FD4" s="65"/>
      <c r="FE4" s="65"/>
      <c r="FF4" s="65"/>
      <c r="FG4" s="65"/>
      <c r="FH4" s="65"/>
      <c r="FI4" s="65"/>
      <c r="FJ4" s="65"/>
      <c r="FK4" s="66"/>
    </row>
    <row r="5" spans="1:167" s="18" customFormat="1" ht="12.75" customHeight="1">
      <c r="A5" s="58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57">
        <v>2</v>
      </c>
      <c r="AI5" s="57"/>
      <c r="AJ5" s="57"/>
      <c r="AK5" s="57"/>
      <c r="AL5" s="57"/>
      <c r="AM5" s="57"/>
      <c r="AN5" s="57"/>
      <c r="AO5" s="57"/>
      <c r="AP5" s="57"/>
      <c r="AQ5" s="57"/>
      <c r="AR5" s="57">
        <v>3</v>
      </c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>
        <v>4</v>
      </c>
      <c r="BH5" s="57"/>
      <c r="BI5" s="57"/>
      <c r="BJ5" s="57"/>
      <c r="BK5" s="57"/>
      <c r="BL5" s="57"/>
      <c r="BM5" s="57"/>
      <c r="BN5" s="57"/>
      <c r="BO5" s="57"/>
      <c r="BP5" s="57"/>
      <c r="BQ5" s="57">
        <v>5</v>
      </c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>
        <v>6</v>
      </c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>
        <v>7</v>
      </c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>
        <v>8</v>
      </c>
      <c r="CZ5" s="57"/>
      <c r="DA5" s="57"/>
      <c r="DB5" s="57"/>
      <c r="DC5" s="57"/>
      <c r="DD5" s="57"/>
      <c r="DE5" s="57"/>
      <c r="DF5" s="57"/>
      <c r="DG5" s="57"/>
      <c r="DH5" s="57"/>
      <c r="DI5" s="57">
        <v>9</v>
      </c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>
        <v>10</v>
      </c>
      <c r="DV5" s="57"/>
      <c r="DW5" s="57"/>
      <c r="DX5" s="57"/>
      <c r="DY5" s="57"/>
      <c r="DZ5" s="57"/>
      <c r="EA5" s="57"/>
      <c r="EB5" s="57"/>
      <c r="EC5" s="57"/>
      <c r="ED5" s="57"/>
      <c r="EE5" s="57">
        <v>11</v>
      </c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>
        <v>12</v>
      </c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>
        <v>13</v>
      </c>
      <c r="FB5" s="57"/>
      <c r="FC5" s="57"/>
      <c r="FD5" s="57"/>
      <c r="FE5" s="57"/>
      <c r="FF5" s="57"/>
      <c r="FG5" s="57"/>
      <c r="FH5" s="57"/>
      <c r="FI5" s="57"/>
      <c r="FJ5" s="57"/>
      <c r="FK5" s="57"/>
    </row>
    <row r="6" spans="1:167" s="2" customFormat="1" ht="27" customHeight="1" hidden="1" outlineLevel="1">
      <c r="A6" s="3"/>
      <c r="B6" s="52" t="s">
        <v>24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3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</row>
    <row r="7" spans="1:167" s="2" customFormat="1" ht="39" customHeight="1" hidden="1" outlineLevel="1">
      <c r="A7" s="3"/>
      <c r="B7" s="52" t="s">
        <v>25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3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</row>
    <row r="8" spans="1:167" s="2" customFormat="1" ht="39" customHeight="1" hidden="1" outlineLevel="1">
      <c r="A8" s="3"/>
      <c r="B8" s="52" t="s">
        <v>26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3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</row>
    <row r="9" spans="1:167" s="2" customFormat="1" ht="27" customHeight="1" hidden="1" outlineLevel="1">
      <c r="A9" s="3"/>
      <c r="B9" s="52" t="s">
        <v>27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3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</row>
    <row r="10" spans="1:167" s="2" customFormat="1" ht="14.25" customHeight="1" hidden="1" outlineLevel="1">
      <c r="A10" s="3"/>
      <c r="B10" s="52" t="s">
        <v>28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3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</row>
    <row r="11" spans="1:167" s="2" customFormat="1" ht="14.25" customHeight="1" collapsed="1">
      <c r="A11" s="3"/>
      <c r="B11" s="52" t="s">
        <v>29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3"/>
      <c r="AH11" s="50">
        <f>'[5]2014_ГП'!$M$17+'[5]2014_ГП'!$O$17+'[5]2014_ГП'!$U$17</f>
        <v>37363.755796565754</v>
      </c>
      <c r="AI11" s="50"/>
      <c r="AJ11" s="50"/>
      <c r="AK11" s="50"/>
      <c r="AL11" s="50"/>
      <c r="AM11" s="50"/>
      <c r="AN11" s="50"/>
      <c r="AO11" s="50"/>
      <c r="AP11" s="50"/>
      <c r="AQ11" s="50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0">
        <f>'[5]2014_ГП'!$M$18+'[5]2014_ГП'!$O$18+'[5]2014_ГП'!$U$18</f>
        <v>11422.163677280707</v>
      </c>
      <c r="BH11" s="55"/>
      <c r="BI11" s="55"/>
      <c r="BJ11" s="55"/>
      <c r="BK11" s="55"/>
      <c r="BL11" s="55"/>
      <c r="BM11" s="55"/>
      <c r="BN11" s="55"/>
      <c r="BO11" s="55"/>
      <c r="BP11" s="56"/>
      <c r="BQ11" s="50">
        <f>'[5]2014_ГП'!$M$20+'[5]2014_ГП'!$O$20+'[5]2014_ГП'!$U$20+'[5]2014_ГП'!$M$22+'[5]2014_ГП'!$O$22+'[5]2014_ГП'!$U$22</f>
        <v>12583.545372400273</v>
      </c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0">
        <f>'[5]2014_ГП'!$M$28+'[5]2014_ГП'!$O$28+'[5]2014_ГП'!$U$28</f>
        <v>2423.1571739190304</v>
      </c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>
        <f>'[5]2014_ГП'!$M$27+'[5]2014_ГП'!$O$27+'[5]2014_ГП'!$U$27</f>
        <v>4327.833651500446</v>
      </c>
      <c r="CZ11" s="50"/>
      <c r="DA11" s="50"/>
      <c r="DB11" s="50"/>
      <c r="DC11" s="50"/>
      <c r="DD11" s="50"/>
      <c r="DE11" s="50"/>
      <c r="DF11" s="50"/>
      <c r="DG11" s="50"/>
      <c r="DH11" s="50"/>
      <c r="DI11" s="50">
        <f>'[5]2014_ГП'!$M$21+'[5]2014_ГП'!$O$21+'[5]2014_ГП'!$U$21+'[5]2014_ГП'!$M$30+'[5]2014_ГП'!$O$30+'[5]2014_ГП'!$U$30+'[5]2014_ГП'!$M$32+'[5]2014_ГП'!$O$32+'[5]2014_ГП'!$U$32+'[5]2014_ГП'!$M$33+'[5]2014_ГП'!$O$33+'[5]2014_ГП'!$U$33+'[5]2014_ГП'!$M$34+'[5]2014_ГП'!$O$34+'[5]2014_ГП'!$U$34+'[5]2014_ГП'!$M$35+'[5]2014_ГП'!$O$35+'[5]2014_ГП'!$U$35+'[5]2014_ГП'!$M$47+'[5]2014_ГП'!$O$47+'[5]2014_ГП'!$U$47+'[5]2014_ГП'!$M$52+'[5]2014_ГП'!$O$52+'[5]2014_ГП'!$U$52+'[5]2014_ГП'!$M$36+'[5]2014_ГП'!$O$36+'[5]2014_ГП'!$U$36+'[5]2014_ГП'!$M$50+'[5]2014_ГП'!$O$50+'[5]2014_ГП'!$U$50</f>
        <v>10728.54772805675</v>
      </c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>
        <f>'[5]2014_ГП'!$M$31+'[5]2014_ГП'!$O$31+'[5]2014_ГП'!$U$31+'[5]2014_ГП'!$M$37+'[5]2014_ГП'!$O$37+'[5]2014_ГП'!$U$37+'[5]2014_ГП'!$M$38+'[5]2014_ГП'!$O$38+'[5]2014_ГП'!$U$38+'[5]2014_ГП'!$M$39+'[5]2014_ГП'!$O$39+'[5]2014_ГП'!$U$39+'[5]2014_ГП'!$M$43+'[5]2014_ГП'!$O$43+'[5]2014_ГП'!$U$43+'[5]2014_ГП'!$M$48+'[5]2014_ГП'!$O$48+'[5]2014_ГП'!$U$48+'[5]2014_ГП'!$M$49+'[5]2014_ГП'!$O$49+'[5]2014_ГП'!$U$49+'[5]2014_ГП'!$M$53+'[5]2014_ГП'!$O$53+'[5]2014_ГП'!$U$53</f>
        <v>7782.110796097028</v>
      </c>
      <c r="DV11" s="50"/>
      <c r="DW11" s="50"/>
      <c r="DX11" s="50"/>
      <c r="DY11" s="50"/>
      <c r="DZ11" s="50"/>
      <c r="EA11" s="50"/>
      <c r="EB11" s="50"/>
      <c r="EC11" s="50"/>
      <c r="ED11" s="50"/>
      <c r="EE11" s="50">
        <f>EP11+'[5]2014_ГП'!$M$57+'[5]2014_ГП'!$O$57+'[5]2014_ГП'!$U$57</f>
        <v>20209.893771545863</v>
      </c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>
        <f>'[5]2014_ГП'!$M$54+'[5]2014_ГП'!$O$54+'[5]2014_ГП'!$U$54</f>
        <v>164.2430528110465</v>
      </c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>
        <f>SUM(AH11:EO11)</f>
        <v>106841.00796736583</v>
      </c>
      <c r="FB11" s="51"/>
      <c r="FC11" s="51"/>
      <c r="FD11" s="51"/>
      <c r="FE11" s="51"/>
      <c r="FF11" s="51"/>
      <c r="FG11" s="51"/>
      <c r="FH11" s="51"/>
      <c r="FI11" s="51"/>
      <c r="FJ11" s="51"/>
      <c r="FK11" s="51"/>
    </row>
    <row r="12" spans="1:167" s="2" customFormat="1" ht="14.25" customHeight="1">
      <c r="A12" s="3"/>
      <c r="B12" s="52" t="s">
        <v>30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3"/>
      <c r="AH12" s="50">
        <f>'[5]2014_ГП'!$W$17</f>
        <v>23.99838059637492</v>
      </c>
      <c r="AI12" s="50"/>
      <c r="AJ12" s="50"/>
      <c r="AK12" s="50"/>
      <c r="AL12" s="50"/>
      <c r="AM12" s="50"/>
      <c r="AN12" s="50"/>
      <c r="AO12" s="50"/>
      <c r="AP12" s="50"/>
      <c r="AQ12" s="50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0">
        <f>'[5]2014_ГП'!$W$18</f>
        <v>7.343504462490724</v>
      </c>
      <c r="BH12" s="50"/>
      <c r="BI12" s="50"/>
      <c r="BJ12" s="50"/>
      <c r="BK12" s="50"/>
      <c r="BL12" s="50"/>
      <c r="BM12" s="50"/>
      <c r="BN12" s="50"/>
      <c r="BO12" s="50"/>
      <c r="BP12" s="50"/>
      <c r="BQ12" s="54">
        <f>'[5]2014_ГП'!$W$20+'[5]2014_ГП'!$W$22</f>
        <v>0</v>
      </c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0">
        <f>'[5]2014_ГП'!$W$28</f>
        <v>1.9539105256421194</v>
      </c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>
        <f>'[5]2014_ГП'!$W$27</f>
        <v>2.6523985198538464</v>
      </c>
      <c r="CZ12" s="50"/>
      <c r="DA12" s="50"/>
      <c r="DB12" s="50"/>
      <c r="DC12" s="50"/>
      <c r="DD12" s="50"/>
      <c r="DE12" s="50"/>
      <c r="DF12" s="50"/>
      <c r="DG12" s="50"/>
      <c r="DH12" s="50"/>
      <c r="DI12" s="50">
        <f>'[5]2014_ГП'!$W$21+'[5]2014_ГП'!$W$30+'[5]2014_ГП'!$W$32+'[5]2014_ГП'!$W$33+'[5]2014_ГП'!$W$34+'[5]2014_ГП'!$W$35+'[5]2014_ГП'!$W$36+'[5]2014_ГП'!$W$47+'[5]2014_ГП'!$W$50+'[5]2014_ГП'!$W$52</f>
        <v>23.59707446407675</v>
      </c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>
        <f>'[5]2014_ГП'!$W$31+'[5]2014_ГП'!$W$37+'[5]2014_ГП'!$W$38+'[5]2014_ГП'!$W$39+'[5]2014_ГП'!$W$43+'[5]2014_ГП'!$W$48+'[5]2014_ГП'!$W$49+'[5]2014_ГП'!$W$51+'[5]2014_ГП'!W$53</f>
        <v>13.645684070055905</v>
      </c>
      <c r="DV12" s="50"/>
      <c r="DW12" s="50"/>
      <c r="DX12" s="50"/>
      <c r="DY12" s="50"/>
      <c r="DZ12" s="50"/>
      <c r="EA12" s="50"/>
      <c r="EB12" s="50"/>
      <c r="EC12" s="50"/>
      <c r="ED12" s="50"/>
      <c r="EE12" s="50">
        <f>EP12+'[5]2014_ГП'!$W$57</f>
        <v>12.875128449865604</v>
      </c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>
        <f>'[5]2014_ГП'!$W$54</f>
        <v>0</v>
      </c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>
        <f>SUM(AH12:EO12)</f>
        <v>86.06608108835987</v>
      </c>
      <c r="FB12" s="51"/>
      <c r="FC12" s="51"/>
      <c r="FD12" s="51"/>
      <c r="FE12" s="51"/>
      <c r="FF12" s="51"/>
      <c r="FG12" s="51"/>
      <c r="FH12" s="51"/>
      <c r="FI12" s="51"/>
      <c r="FJ12" s="51"/>
      <c r="FK12" s="51"/>
    </row>
    <row r="13" spans="1:167" s="2" customFormat="1" ht="14.25" customHeight="1" hidden="1" outlineLevel="1">
      <c r="A13" s="3"/>
      <c r="B13" s="52" t="s">
        <v>31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</row>
    <row r="14" spans="1:167" s="2" customFormat="1" ht="156.75" customHeight="1" collapsed="1">
      <c r="A14" s="3"/>
      <c r="B14" s="52" t="s">
        <v>45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3"/>
      <c r="AH14" s="50">
        <f>SUM(AH6:AQ13)</f>
        <v>37387.75417716213</v>
      </c>
      <c r="AI14" s="50"/>
      <c r="AJ14" s="50"/>
      <c r="AK14" s="50"/>
      <c r="AL14" s="50"/>
      <c r="AM14" s="50"/>
      <c r="AN14" s="50"/>
      <c r="AO14" s="50"/>
      <c r="AP14" s="50"/>
      <c r="AQ14" s="50"/>
      <c r="AR14" s="51">
        <f>SUM(AR6:BF13)</f>
        <v>0</v>
      </c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0">
        <f>SUM(BG6:BP13)</f>
        <v>11429.507181743198</v>
      </c>
      <c r="BH14" s="50"/>
      <c r="BI14" s="50"/>
      <c r="BJ14" s="50"/>
      <c r="BK14" s="50"/>
      <c r="BL14" s="50"/>
      <c r="BM14" s="50"/>
      <c r="BN14" s="50"/>
      <c r="BO14" s="50"/>
      <c r="BP14" s="50"/>
      <c r="BQ14" s="50">
        <f>SUM(BQ6:CA13)</f>
        <v>12583.545372400273</v>
      </c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1">
        <f>SUM(CB6:CM13)</f>
        <v>0</v>
      </c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0">
        <f>SUM(CN6:CX13)</f>
        <v>2425.1110844446725</v>
      </c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>
        <f>SUM(CY6:DH13)</f>
        <v>4330.486050020299</v>
      </c>
      <c r="CZ14" s="50"/>
      <c r="DA14" s="50"/>
      <c r="DB14" s="50"/>
      <c r="DC14" s="50"/>
      <c r="DD14" s="50"/>
      <c r="DE14" s="50"/>
      <c r="DF14" s="50"/>
      <c r="DG14" s="50"/>
      <c r="DH14" s="50"/>
      <c r="DI14" s="50">
        <f>SUM(DI6:DT13)</f>
        <v>10752.144802520826</v>
      </c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>
        <f>SUM(DU6:ED13)</f>
        <v>7795.756480167083</v>
      </c>
      <c r="DV14" s="50"/>
      <c r="DW14" s="50"/>
      <c r="DX14" s="50"/>
      <c r="DY14" s="50"/>
      <c r="DZ14" s="50"/>
      <c r="EA14" s="50"/>
      <c r="EB14" s="50"/>
      <c r="EC14" s="50"/>
      <c r="ED14" s="50"/>
      <c r="EE14" s="50">
        <f>SUM(EE6:EO13)</f>
        <v>20222.768899995728</v>
      </c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>
        <f>SUM(EP6:EZ13)</f>
        <v>164.2430528110465</v>
      </c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>
        <f>SUM(FA6:FK13)</f>
        <v>106927.07404845419</v>
      </c>
      <c r="FB14" s="50"/>
      <c r="FC14" s="50"/>
      <c r="FD14" s="50"/>
      <c r="FE14" s="50"/>
      <c r="FF14" s="50"/>
      <c r="FG14" s="50"/>
      <c r="FH14" s="50"/>
      <c r="FI14" s="50"/>
      <c r="FJ14" s="50"/>
      <c r="FK14" s="50"/>
    </row>
    <row r="15" spans="1:30" s="21" customFormat="1" ht="3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167" s="19" customFormat="1" ht="35.25" customHeight="1">
      <c r="A16" s="34" t="s">
        <v>46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</row>
    <row r="17" s="19" customFormat="1" ht="3.75" customHeight="1"/>
  </sheetData>
  <sheetProtection/>
  <mergeCells count="146">
    <mergeCell ref="DI14:DT14"/>
    <mergeCell ref="DU14:ED14"/>
    <mergeCell ref="EE14:EO14"/>
    <mergeCell ref="EP14:EZ14"/>
    <mergeCell ref="FA14:FK14"/>
    <mergeCell ref="A16:FK16"/>
    <mergeCell ref="EP13:EZ13"/>
    <mergeCell ref="FA13:FK13"/>
    <mergeCell ref="B14:AG14"/>
    <mergeCell ref="AH14:AQ14"/>
    <mergeCell ref="AR14:BF14"/>
    <mergeCell ref="BG14:BP14"/>
    <mergeCell ref="BQ14:CA14"/>
    <mergeCell ref="CB14:CM14"/>
    <mergeCell ref="CN14:CX14"/>
    <mergeCell ref="CY14:DH14"/>
    <mergeCell ref="CB13:CM13"/>
    <mergeCell ref="CN13:CX13"/>
    <mergeCell ref="CY13:DH13"/>
    <mergeCell ref="DI13:DT13"/>
    <mergeCell ref="DU13:ED13"/>
    <mergeCell ref="EE13:EO13"/>
    <mergeCell ref="DI12:DT12"/>
    <mergeCell ref="DU12:ED12"/>
    <mergeCell ref="EE12:EO12"/>
    <mergeCell ref="EP12:EZ12"/>
    <mergeCell ref="FA12:FK12"/>
    <mergeCell ref="B13:AG13"/>
    <mergeCell ref="AH13:AQ13"/>
    <mergeCell ref="AR13:BF13"/>
    <mergeCell ref="BG13:BP13"/>
    <mergeCell ref="BQ13:CA13"/>
    <mergeCell ref="EP11:EZ11"/>
    <mergeCell ref="FA11:FK11"/>
    <mergeCell ref="B12:AG12"/>
    <mergeCell ref="AH12:AQ12"/>
    <mergeCell ref="AR12:BF12"/>
    <mergeCell ref="BG12:BP12"/>
    <mergeCell ref="BQ12:CA12"/>
    <mergeCell ref="CB12:CM12"/>
    <mergeCell ref="CN12:CX12"/>
    <mergeCell ref="CY12:DH12"/>
    <mergeCell ref="CB11:CM11"/>
    <mergeCell ref="CN11:CX11"/>
    <mergeCell ref="CY11:DH11"/>
    <mergeCell ref="DI11:DT11"/>
    <mergeCell ref="DU11:ED11"/>
    <mergeCell ref="EE11:EO11"/>
    <mergeCell ref="DI10:DT10"/>
    <mergeCell ref="DU10:ED10"/>
    <mergeCell ref="EE10:EO10"/>
    <mergeCell ref="EP10:EZ10"/>
    <mergeCell ref="FA10:FK10"/>
    <mergeCell ref="B11:AG11"/>
    <mergeCell ref="AH11:AQ11"/>
    <mergeCell ref="AR11:BF11"/>
    <mergeCell ref="BG11:BP11"/>
    <mergeCell ref="BQ11:CA11"/>
    <mergeCell ref="EP9:EZ9"/>
    <mergeCell ref="FA9:FK9"/>
    <mergeCell ref="B10:AG10"/>
    <mergeCell ref="AH10:AQ10"/>
    <mergeCell ref="AR10:BF10"/>
    <mergeCell ref="BG10:BP10"/>
    <mergeCell ref="BQ10:CA10"/>
    <mergeCell ref="CB10:CM10"/>
    <mergeCell ref="CN10:CX10"/>
    <mergeCell ref="CY10:DH10"/>
    <mergeCell ref="CB9:CM9"/>
    <mergeCell ref="CN9:CX9"/>
    <mergeCell ref="CY9:DH9"/>
    <mergeCell ref="DI9:DT9"/>
    <mergeCell ref="DU9:ED9"/>
    <mergeCell ref="EE9:EO9"/>
    <mergeCell ref="DI8:DT8"/>
    <mergeCell ref="DU8:ED8"/>
    <mergeCell ref="EE8:EO8"/>
    <mergeCell ref="EP8:EZ8"/>
    <mergeCell ref="FA8:FK8"/>
    <mergeCell ref="B9:AG9"/>
    <mergeCell ref="AH9:AQ9"/>
    <mergeCell ref="AR9:BF9"/>
    <mergeCell ref="BG9:BP9"/>
    <mergeCell ref="BQ9:CA9"/>
    <mergeCell ref="EP7:EZ7"/>
    <mergeCell ref="FA7:FK7"/>
    <mergeCell ref="B8:AG8"/>
    <mergeCell ref="AH8:AQ8"/>
    <mergeCell ref="AR8:BF8"/>
    <mergeCell ref="BG8:BP8"/>
    <mergeCell ref="BQ8:CA8"/>
    <mergeCell ref="CB8:CM8"/>
    <mergeCell ref="CN8:CX8"/>
    <mergeCell ref="CY8:DH8"/>
    <mergeCell ref="CB7:CM7"/>
    <mergeCell ref="CN7:CX7"/>
    <mergeCell ref="CY7:DH7"/>
    <mergeCell ref="DI7:DT7"/>
    <mergeCell ref="DU7:ED7"/>
    <mergeCell ref="EE7:EO7"/>
    <mergeCell ref="DI6:DT6"/>
    <mergeCell ref="DU6:ED6"/>
    <mergeCell ref="EE6:EO6"/>
    <mergeCell ref="EP6:EZ6"/>
    <mergeCell ref="FA6:FK6"/>
    <mergeCell ref="B7:AG7"/>
    <mergeCell ref="AH7:AQ7"/>
    <mergeCell ref="AR7:BF7"/>
    <mergeCell ref="BG7:BP7"/>
    <mergeCell ref="BQ7:CA7"/>
    <mergeCell ref="EP5:EZ5"/>
    <mergeCell ref="FA5:FK5"/>
    <mergeCell ref="B6:AG6"/>
    <mergeCell ref="AH6:AQ6"/>
    <mergeCell ref="AR6:BF6"/>
    <mergeCell ref="BG6:BP6"/>
    <mergeCell ref="BQ6:CA6"/>
    <mergeCell ref="CB6:CM6"/>
    <mergeCell ref="CN6:CX6"/>
    <mergeCell ref="CY6:DH6"/>
    <mergeCell ref="CB5:CM5"/>
    <mergeCell ref="CN5:CX5"/>
    <mergeCell ref="CY5:DH5"/>
    <mergeCell ref="DI5:DT5"/>
    <mergeCell ref="DU5:ED5"/>
    <mergeCell ref="EE5:EO5"/>
    <mergeCell ref="DU3:ED4"/>
    <mergeCell ref="EE3:EZ3"/>
    <mergeCell ref="FA3:FK4"/>
    <mergeCell ref="EE4:EO4"/>
    <mergeCell ref="EP4:EZ4"/>
    <mergeCell ref="A5:AG5"/>
    <mergeCell ref="AH5:AQ5"/>
    <mergeCell ref="AR5:BF5"/>
    <mergeCell ref="BG5:BP5"/>
    <mergeCell ref="BQ5:CA5"/>
    <mergeCell ref="B1:FJ1"/>
    <mergeCell ref="A3:AG4"/>
    <mergeCell ref="AH3:AQ4"/>
    <mergeCell ref="AR3:BF4"/>
    <mergeCell ref="BG3:BP4"/>
    <mergeCell ref="BQ3:CA4"/>
    <mergeCell ref="CB3:CM4"/>
    <mergeCell ref="CN3:CX4"/>
    <mergeCell ref="CY3:DH4"/>
    <mergeCell ref="DI3:DT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Z29"/>
  <sheetViews>
    <sheetView view="pageBreakPreview" zoomScaleSheetLayoutView="100" zoomScalePageLayoutView="0" workbookViewId="0" topLeftCell="A1">
      <selection activeCell="BE23" sqref="BE23:BS23"/>
    </sheetView>
  </sheetViews>
  <sheetFormatPr defaultColWidth="0.875" defaultRowHeight="12.75" outlineLevelRow="1"/>
  <cols>
    <col min="1" max="54" width="0.875" style="5" customWidth="1"/>
    <col min="55" max="55" width="3.625" style="5" customWidth="1"/>
    <col min="56" max="56" width="1.12109375" style="5" customWidth="1"/>
    <col min="57" max="85" width="0.875" style="5" customWidth="1"/>
    <col min="86" max="86" width="1.875" style="5" customWidth="1"/>
    <col min="87" max="107" width="0.875" style="5" customWidth="1"/>
    <col min="108" max="108" width="0.12890625" style="5" customWidth="1"/>
    <col min="109" max="109" width="0.875" style="5" customWidth="1"/>
    <col min="110" max="110" width="0.74609375" style="5" customWidth="1"/>
    <col min="111" max="16384" width="0.875" style="5" customWidth="1"/>
  </cols>
  <sheetData>
    <row r="1" ht="15">
      <c r="DD1" s="6" t="s">
        <v>1</v>
      </c>
    </row>
    <row r="3" spans="1:108" s="8" customFormat="1" ht="15.75">
      <c r="A3" s="47" t="s">
        <v>50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</row>
    <row r="4" spans="1:108" s="8" customFormat="1" ht="15.75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08" s="8" customFormat="1" ht="15.75">
      <c r="A5" s="47" t="s">
        <v>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</row>
    <row r="6" spans="1:108" s="8" customFormat="1" ht="15.75">
      <c r="A6" s="47" t="s">
        <v>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 t="s">
        <v>49</v>
      </c>
      <c r="AU7" s="7"/>
      <c r="AV7" s="10" t="s">
        <v>4</v>
      </c>
      <c r="AW7" s="48" t="s">
        <v>56</v>
      </c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8" t="s">
        <v>5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49" t="s">
        <v>48</v>
      </c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38" t="s">
        <v>6</v>
      </c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5.75"/>
    <row r="13" spans="1:108" s="9" customFormat="1" ht="15.75">
      <c r="A13" s="39" t="s">
        <v>7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</row>
    <row r="15" spans="84:130" ht="15">
      <c r="CF15" s="46" t="s">
        <v>52</v>
      </c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23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1"/>
    </row>
    <row r="16" spans="1:108" s="4" customFormat="1" ht="33" customHeight="1">
      <c r="A16" s="40" t="s">
        <v>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2"/>
      <c r="BE16" s="37" t="s">
        <v>9</v>
      </c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 t="s">
        <v>10</v>
      </c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43" t="s">
        <v>11</v>
      </c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5"/>
    </row>
    <row r="17" spans="1:108" ht="103.5" customHeight="1">
      <c r="A17" s="13"/>
      <c r="B17" s="36" t="s">
        <v>12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14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</row>
    <row r="18" spans="1:108" s="4" customFormat="1" ht="33" customHeight="1" hidden="1" outlineLevel="1">
      <c r="A18" s="15"/>
      <c r="B18" s="36" t="s">
        <v>13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16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</row>
    <row r="19" spans="1:108" s="4" customFormat="1" ht="33" customHeight="1" hidden="1" outlineLevel="1">
      <c r="A19" s="15"/>
      <c r="B19" s="36" t="s">
        <v>14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16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</row>
    <row r="20" spans="1:108" s="4" customFormat="1" ht="33" customHeight="1" hidden="1" outlineLevel="1">
      <c r="A20" s="15"/>
      <c r="B20" s="36" t="s">
        <v>15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16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</row>
    <row r="21" spans="1:108" s="4" customFormat="1" ht="18" customHeight="1" hidden="1" outlineLevel="1">
      <c r="A21" s="15"/>
      <c r="B21" s="36" t="s">
        <v>16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16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</row>
    <row r="22" spans="1:108" s="4" customFormat="1" ht="18" customHeight="1" hidden="1" outlineLevel="1">
      <c r="A22" s="15"/>
      <c r="B22" s="36" t="s">
        <v>17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16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</row>
    <row r="23" spans="1:108" s="4" customFormat="1" ht="18" customHeight="1" collapsed="1">
      <c r="A23" s="15"/>
      <c r="B23" s="36" t="s">
        <v>18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16"/>
      <c r="BE23" s="33">
        <f>('[6]дох'!$D$38-'[7]ПРР_в формате вклада'!$BF$201*'[6]индексы_2015_2018'!$C$5)*0+'стр.1_2014'!BE23*'[6]индексы_2015_2018'!$C$5</f>
        <v>104689.1773760608</v>
      </c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>
        <f>'стр.2_2015'!FA11</f>
        <v>111963.50710668149</v>
      </c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3">
        <f>BE23-BT23</f>
        <v>-7274.3297306206805</v>
      </c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</row>
    <row r="24" spans="1:108" s="4" customFormat="1" ht="18" customHeight="1">
      <c r="A24" s="15"/>
      <c r="B24" s="36" t="s">
        <v>19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16"/>
      <c r="BE24" s="33">
        <f>'стр.1_2014'!BE24*'[6]индексы_2015_2018'!$C$5</f>
        <v>884.9269216675405</v>
      </c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>
        <f>'стр.2_2015'!FA12</f>
        <v>90.27382892727854</v>
      </c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3">
        <f>BE24-BT24</f>
        <v>794.6530927402619</v>
      </c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</row>
    <row r="25" spans="1:108" s="4" customFormat="1" ht="18" customHeight="1" hidden="1" outlineLevel="1">
      <c r="A25" s="15"/>
      <c r="B25" s="36" t="s">
        <v>20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16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</row>
    <row r="26" spans="1:108" s="4" customFormat="1" ht="18" customHeight="1" hidden="1" outlineLevel="1">
      <c r="A26" s="15"/>
      <c r="B26" s="36" t="s">
        <v>21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16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</row>
    <row r="27" spans="1:108" s="4" customFormat="1" ht="18" customHeight="1" collapsed="1">
      <c r="A27" s="15"/>
      <c r="B27" s="32" t="s">
        <v>22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16"/>
      <c r="BE27" s="33">
        <f>SUM(BE18:BS26)</f>
        <v>105574.10429772835</v>
      </c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>
        <f>SUM(BT18:CH26)</f>
        <v>112053.78093560877</v>
      </c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>
        <f>SUM(CI18:DD26)</f>
        <v>-6479.676637880419</v>
      </c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</row>
    <row r="28" ht="3.75" customHeight="1"/>
    <row r="29" spans="1:108" s="19" customFormat="1" ht="46.5" customHeight="1">
      <c r="A29" s="34" t="s">
        <v>46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</row>
    <row r="30" ht="3" customHeight="1"/>
  </sheetData>
  <sheetProtection/>
  <mergeCells count="58">
    <mergeCell ref="A3:DD3"/>
    <mergeCell ref="A4:DD4"/>
    <mergeCell ref="A5:DD5"/>
    <mergeCell ref="A6:DD6"/>
    <mergeCell ref="AW7:BG7"/>
    <mergeCell ref="U9:CJ9"/>
    <mergeCell ref="U10:CJ10"/>
    <mergeCell ref="A13:DD13"/>
    <mergeCell ref="A16:BD16"/>
    <mergeCell ref="BE16:BS16"/>
    <mergeCell ref="BT16:CH16"/>
    <mergeCell ref="CI16:DD16"/>
    <mergeCell ref="CF15:DC15"/>
    <mergeCell ref="B17:BC17"/>
    <mergeCell ref="BE17:BS17"/>
    <mergeCell ref="BT17:CH17"/>
    <mergeCell ref="CI17:DD17"/>
    <mergeCell ref="B18:BC18"/>
    <mergeCell ref="BE18:BS18"/>
    <mergeCell ref="BT18:CH18"/>
    <mergeCell ref="CI18:DD18"/>
    <mergeCell ref="B19:BC19"/>
    <mergeCell ref="BE19:BS19"/>
    <mergeCell ref="BT19:CH19"/>
    <mergeCell ref="CI19:DD19"/>
    <mergeCell ref="B20:BC20"/>
    <mergeCell ref="BE20:BS20"/>
    <mergeCell ref="BT20:CH20"/>
    <mergeCell ref="CI20:DD20"/>
    <mergeCell ref="CI24:DD24"/>
    <mergeCell ref="B21:BC21"/>
    <mergeCell ref="BE21:BS21"/>
    <mergeCell ref="BT21:CH21"/>
    <mergeCell ref="CI21:DD21"/>
    <mergeCell ref="B22:BC22"/>
    <mergeCell ref="BE22:BS22"/>
    <mergeCell ref="BT22:CH22"/>
    <mergeCell ref="CI22:DD22"/>
    <mergeCell ref="BE26:BS26"/>
    <mergeCell ref="BT26:CH26"/>
    <mergeCell ref="CI26:DD26"/>
    <mergeCell ref="B23:BC23"/>
    <mergeCell ref="BE23:BS23"/>
    <mergeCell ref="BT23:CH23"/>
    <mergeCell ref="CI23:DD23"/>
    <mergeCell ref="B24:BC24"/>
    <mergeCell ref="BE24:BS24"/>
    <mergeCell ref="BT24:CH24"/>
    <mergeCell ref="B27:BC27"/>
    <mergeCell ref="BE27:BS27"/>
    <mergeCell ref="BT27:CH27"/>
    <mergeCell ref="CI27:DD27"/>
    <mergeCell ref="A29:DD29"/>
    <mergeCell ref="B25:BC25"/>
    <mergeCell ref="BE25:BS25"/>
    <mergeCell ref="BT25:CH25"/>
    <mergeCell ref="CI25:DD25"/>
    <mergeCell ref="B26:BC2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G16"/>
  <sheetViews>
    <sheetView view="pageBreakPreview" zoomScaleSheetLayoutView="100" zoomScalePageLayoutView="0" workbookViewId="0" topLeftCell="A1">
      <selection activeCell="AH11" sqref="AH11:AQ11"/>
    </sheetView>
  </sheetViews>
  <sheetFormatPr defaultColWidth="0.875" defaultRowHeight="12.75" outlineLevelRow="1"/>
  <cols>
    <col min="1" max="16384" width="0.875" style="5" customWidth="1"/>
  </cols>
  <sheetData>
    <row r="1" spans="2:166" s="9" customFormat="1" ht="15" customHeight="1">
      <c r="B1" s="39" t="s">
        <v>44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</row>
    <row r="2" spans="145:189" ht="12.75" customHeight="1">
      <c r="EO2" s="24" t="s">
        <v>52</v>
      </c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</row>
    <row r="3" spans="1:167" s="1" customFormat="1" ht="27" customHeight="1">
      <c r="A3" s="61" t="s">
        <v>23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3"/>
      <c r="AH3" s="61" t="s">
        <v>32</v>
      </c>
      <c r="AI3" s="62"/>
      <c r="AJ3" s="62"/>
      <c r="AK3" s="62"/>
      <c r="AL3" s="62"/>
      <c r="AM3" s="62"/>
      <c r="AN3" s="62"/>
      <c r="AO3" s="62"/>
      <c r="AP3" s="62"/>
      <c r="AQ3" s="63"/>
      <c r="AR3" s="61" t="s">
        <v>33</v>
      </c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3"/>
      <c r="BG3" s="61" t="s">
        <v>40</v>
      </c>
      <c r="BH3" s="62"/>
      <c r="BI3" s="62"/>
      <c r="BJ3" s="62"/>
      <c r="BK3" s="62"/>
      <c r="BL3" s="62"/>
      <c r="BM3" s="62"/>
      <c r="BN3" s="62"/>
      <c r="BO3" s="62"/>
      <c r="BP3" s="63"/>
      <c r="BQ3" s="61" t="s">
        <v>41</v>
      </c>
      <c r="BR3" s="62"/>
      <c r="BS3" s="62"/>
      <c r="BT3" s="62"/>
      <c r="BU3" s="62"/>
      <c r="BV3" s="62"/>
      <c r="BW3" s="62"/>
      <c r="BX3" s="62"/>
      <c r="BY3" s="62"/>
      <c r="BZ3" s="62"/>
      <c r="CA3" s="63"/>
      <c r="CB3" s="61" t="s">
        <v>34</v>
      </c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3"/>
      <c r="CN3" s="61" t="s">
        <v>39</v>
      </c>
      <c r="CO3" s="62"/>
      <c r="CP3" s="62"/>
      <c r="CQ3" s="62"/>
      <c r="CR3" s="62"/>
      <c r="CS3" s="62"/>
      <c r="CT3" s="62"/>
      <c r="CU3" s="62"/>
      <c r="CV3" s="62"/>
      <c r="CW3" s="62"/>
      <c r="CX3" s="63"/>
      <c r="CY3" s="61" t="s">
        <v>42</v>
      </c>
      <c r="CZ3" s="62"/>
      <c r="DA3" s="62"/>
      <c r="DB3" s="62"/>
      <c r="DC3" s="62"/>
      <c r="DD3" s="62"/>
      <c r="DE3" s="62"/>
      <c r="DF3" s="62"/>
      <c r="DG3" s="62"/>
      <c r="DH3" s="63"/>
      <c r="DI3" s="61" t="s">
        <v>47</v>
      </c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3"/>
      <c r="DU3" s="61" t="s">
        <v>38</v>
      </c>
      <c r="DV3" s="62"/>
      <c r="DW3" s="62"/>
      <c r="DX3" s="62"/>
      <c r="DY3" s="62"/>
      <c r="DZ3" s="62"/>
      <c r="EA3" s="62"/>
      <c r="EB3" s="62"/>
      <c r="EC3" s="62"/>
      <c r="ED3" s="63"/>
      <c r="EE3" s="67" t="s">
        <v>35</v>
      </c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9"/>
      <c r="FA3" s="61" t="s">
        <v>37</v>
      </c>
      <c r="FB3" s="62"/>
      <c r="FC3" s="62"/>
      <c r="FD3" s="62"/>
      <c r="FE3" s="62"/>
      <c r="FF3" s="62"/>
      <c r="FG3" s="62"/>
      <c r="FH3" s="62"/>
      <c r="FI3" s="62"/>
      <c r="FJ3" s="62"/>
      <c r="FK3" s="63"/>
    </row>
    <row r="4" spans="1:167" s="17" customFormat="1" ht="60.7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6"/>
      <c r="AH4" s="64"/>
      <c r="AI4" s="65"/>
      <c r="AJ4" s="65"/>
      <c r="AK4" s="65"/>
      <c r="AL4" s="65"/>
      <c r="AM4" s="65"/>
      <c r="AN4" s="65"/>
      <c r="AO4" s="65"/>
      <c r="AP4" s="65"/>
      <c r="AQ4" s="66"/>
      <c r="AR4" s="64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6"/>
      <c r="BG4" s="64"/>
      <c r="BH4" s="65"/>
      <c r="BI4" s="65"/>
      <c r="BJ4" s="65"/>
      <c r="BK4" s="65"/>
      <c r="BL4" s="65"/>
      <c r="BM4" s="65"/>
      <c r="BN4" s="65"/>
      <c r="BO4" s="65"/>
      <c r="BP4" s="66"/>
      <c r="BQ4" s="64"/>
      <c r="BR4" s="65"/>
      <c r="BS4" s="65"/>
      <c r="BT4" s="65"/>
      <c r="BU4" s="65"/>
      <c r="BV4" s="65"/>
      <c r="BW4" s="65"/>
      <c r="BX4" s="65"/>
      <c r="BY4" s="65"/>
      <c r="BZ4" s="65"/>
      <c r="CA4" s="66"/>
      <c r="CB4" s="64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6"/>
      <c r="CN4" s="64"/>
      <c r="CO4" s="65"/>
      <c r="CP4" s="65"/>
      <c r="CQ4" s="65"/>
      <c r="CR4" s="65"/>
      <c r="CS4" s="65"/>
      <c r="CT4" s="65"/>
      <c r="CU4" s="65"/>
      <c r="CV4" s="65"/>
      <c r="CW4" s="65"/>
      <c r="CX4" s="66"/>
      <c r="CY4" s="64"/>
      <c r="CZ4" s="65"/>
      <c r="DA4" s="65"/>
      <c r="DB4" s="65"/>
      <c r="DC4" s="65"/>
      <c r="DD4" s="65"/>
      <c r="DE4" s="65"/>
      <c r="DF4" s="65"/>
      <c r="DG4" s="65"/>
      <c r="DH4" s="66"/>
      <c r="DI4" s="64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6"/>
      <c r="DU4" s="64"/>
      <c r="DV4" s="65"/>
      <c r="DW4" s="65"/>
      <c r="DX4" s="65"/>
      <c r="DY4" s="65"/>
      <c r="DZ4" s="65"/>
      <c r="EA4" s="65"/>
      <c r="EB4" s="65"/>
      <c r="EC4" s="65"/>
      <c r="ED4" s="66"/>
      <c r="EE4" s="69" t="s">
        <v>36</v>
      </c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69" t="s">
        <v>43</v>
      </c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64"/>
      <c r="FB4" s="65"/>
      <c r="FC4" s="65"/>
      <c r="FD4" s="65"/>
      <c r="FE4" s="65"/>
      <c r="FF4" s="65"/>
      <c r="FG4" s="65"/>
      <c r="FH4" s="65"/>
      <c r="FI4" s="65"/>
      <c r="FJ4" s="65"/>
      <c r="FK4" s="66"/>
    </row>
    <row r="5" spans="1:167" s="18" customFormat="1" ht="12.75" customHeight="1">
      <c r="A5" s="58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57">
        <v>2</v>
      </c>
      <c r="AI5" s="57"/>
      <c r="AJ5" s="57"/>
      <c r="AK5" s="57"/>
      <c r="AL5" s="57"/>
      <c r="AM5" s="57"/>
      <c r="AN5" s="57"/>
      <c r="AO5" s="57"/>
      <c r="AP5" s="57"/>
      <c r="AQ5" s="57"/>
      <c r="AR5" s="57">
        <v>3</v>
      </c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>
        <v>4</v>
      </c>
      <c r="BH5" s="57"/>
      <c r="BI5" s="57"/>
      <c r="BJ5" s="57"/>
      <c r="BK5" s="57"/>
      <c r="BL5" s="57"/>
      <c r="BM5" s="57"/>
      <c r="BN5" s="57"/>
      <c r="BO5" s="57"/>
      <c r="BP5" s="57"/>
      <c r="BQ5" s="57">
        <v>5</v>
      </c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>
        <v>6</v>
      </c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>
        <v>7</v>
      </c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>
        <v>8</v>
      </c>
      <c r="CZ5" s="57"/>
      <c r="DA5" s="57"/>
      <c r="DB5" s="57"/>
      <c r="DC5" s="57"/>
      <c r="DD5" s="57"/>
      <c r="DE5" s="57"/>
      <c r="DF5" s="57"/>
      <c r="DG5" s="57"/>
      <c r="DH5" s="57"/>
      <c r="DI5" s="57">
        <v>9</v>
      </c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>
        <v>10</v>
      </c>
      <c r="DV5" s="57"/>
      <c r="DW5" s="57"/>
      <c r="DX5" s="57"/>
      <c r="DY5" s="57"/>
      <c r="DZ5" s="57"/>
      <c r="EA5" s="57"/>
      <c r="EB5" s="57"/>
      <c r="EC5" s="57"/>
      <c r="ED5" s="57"/>
      <c r="EE5" s="57">
        <v>11</v>
      </c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>
        <v>12</v>
      </c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>
        <v>13</v>
      </c>
      <c r="FB5" s="57"/>
      <c r="FC5" s="57"/>
      <c r="FD5" s="57"/>
      <c r="FE5" s="57"/>
      <c r="FF5" s="57"/>
      <c r="FG5" s="57"/>
      <c r="FH5" s="57"/>
      <c r="FI5" s="57"/>
      <c r="FJ5" s="57"/>
      <c r="FK5" s="57"/>
    </row>
    <row r="6" spans="1:167" s="2" customFormat="1" ht="27" customHeight="1" hidden="1" outlineLevel="1">
      <c r="A6" s="3"/>
      <c r="B6" s="52" t="s">
        <v>24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3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</row>
    <row r="7" spans="1:167" s="2" customFormat="1" ht="39" customHeight="1" hidden="1" outlineLevel="1">
      <c r="A7" s="3"/>
      <c r="B7" s="52" t="s">
        <v>25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3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</row>
    <row r="8" spans="1:167" s="2" customFormat="1" ht="39" customHeight="1" hidden="1" outlineLevel="1">
      <c r="A8" s="3"/>
      <c r="B8" s="52" t="s">
        <v>26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3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</row>
    <row r="9" spans="1:167" s="2" customFormat="1" ht="27" customHeight="1" hidden="1" outlineLevel="1">
      <c r="A9" s="3"/>
      <c r="B9" s="52" t="s">
        <v>27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3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</row>
    <row r="10" spans="1:167" s="2" customFormat="1" ht="14.25" customHeight="1" hidden="1" outlineLevel="1">
      <c r="A10" s="3"/>
      <c r="B10" s="52" t="s">
        <v>28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3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</row>
    <row r="11" spans="1:167" s="2" customFormat="1" ht="14.25" customHeight="1" collapsed="1">
      <c r="A11" s="3"/>
      <c r="B11" s="52" t="s">
        <v>29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3"/>
      <c r="AH11" s="50">
        <f>'стр.2_2014'!AH11*1.047</f>
        <v>39119.85231900434</v>
      </c>
      <c r="AI11" s="50"/>
      <c r="AJ11" s="50"/>
      <c r="AK11" s="50"/>
      <c r="AL11" s="50"/>
      <c r="AM11" s="50"/>
      <c r="AN11" s="50"/>
      <c r="AO11" s="50"/>
      <c r="AP11" s="50"/>
      <c r="AQ11" s="50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0">
        <f>AH11*0.306</f>
        <v>11970.674809615328</v>
      </c>
      <c r="BH11" s="55"/>
      <c r="BI11" s="55"/>
      <c r="BJ11" s="55"/>
      <c r="BK11" s="55"/>
      <c r="BL11" s="55"/>
      <c r="BM11" s="55"/>
      <c r="BN11" s="55"/>
      <c r="BO11" s="55"/>
      <c r="BP11" s="56"/>
      <c r="BQ11" s="50">
        <f>'стр.2_2014'!BQ11*1.052</f>
        <v>13237.889731765088</v>
      </c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0">
        <f>'стр.2_2014'!CN11*1.047</f>
        <v>2537.0455610932245</v>
      </c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>
        <f>'стр.2_2014'!CY11*1.038</f>
        <v>4492.2913302574625</v>
      </c>
      <c r="CZ11" s="50"/>
      <c r="DA11" s="50"/>
      <c r="DB11" s="50"/>
      <c r="DC11" s="50"/>
      <c r="DD11" s="50"/>
      <c r="DE11" s="50"/>
      <c r="DF11" s="50"/>
      <c r="DG11" s="50"/>
      <c r="DH11" s="50"/>
      <c r="DI11" s="50">
        <f>'стр.2_2014'!DI11*1.063</f>
        <v>11404.446234924324</v>
      </c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>
        <f>'стр.2_2014'!DU11*1.033</f>
        <v>8038.920452368229</v>
      </c>
      <c r="DV11" s="50"/>
      <c r="DW11" s="50"/>
      <c r="DX11" s="50"/>
      <c r="DY11" s="50"/>
      <c r="DZ11" s="50"/>
      <c r="EA11" s="50"/>
      <c r="EB11" s="50"/>
      <c r="EC11" s="50"/>
      <c r="ED11" s="50"/>
      <c r="EE11" s="50">
        <f>EP11+('стр.2_2014'!EE11-'стр.2_2014'!EP11)*1.047</f>
        <v>21162.386667653493</v>
      </c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>
        <f>'стр.2_2014'!EP11*'[6]индексы_2015_2018'!$C$5</f>
        <v>174.59036513814243</v>
      </c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>
        <f>SUM(AH11:EO11)</f>
        <v>111963.50710668149</v>
      </c>
      <c r="FB11" s="51"/>
      <c r="FC11" s="51"/>
      <c r="FD11" s="51"/>
      <c r="FE11" s="51"/>
      <c r="FF11" s="51"/>
      <c r="FG11" s="51"/>
      <c r="FH11" s="51"/>
      <c r="FI11" s="51"/>
      <c r="FJ11" s="51"/>
      <c r="FK11" s="51"/>
    </row>
    <row r="12" spans="1:167" s="2" customFormat="1" ht="14.25" customHeight="1">
      <c r="A12" s="3"/>
      <c r="B12" s="52" t="s">
        <v>30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3"/>
      <c r="AH12" s="50">
        <f>'стр.2_2014'!AH12*1.047</f>
        <v>25.12630448440454</v>
      </c>
      <c r="AI12" s="50"/>
      <c r="AJ12" s="50"/>
      <c r="AK12" s="50"/>
      <c r="AL12" s="50"/>
      <c r="AM12" s="50"/>
      <c r="AN12" s="50"/>
      <c r="AO12" s="50"/>
      <c r="AP12" s="50"/>
      <c r="AQ12" s="50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0">
        <f>AH12*0.306</f>
        <v>7.688649172227788</v>
      </c>
      <c r="BH12" s="50"/>
      <c r="BI12" s="50"/>
      <c r="BJ12" s="50"/>
      <c r="BK12" s="50"/>
      <c r="BL12" s="50"/>
      <c r="BM12" s="50"/>
      <c r="BN12" s="50"/>
      <c r="BO12" s="50"/>
      <c r="BP12" s="50"/>
      <c r="BQ12" s="54">
        <f>'стр.2_2014'!BQ12*1.052</f>
        <v>0</v>
      </c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0">
        <f>'стр.2_2014'!CN12*1.047</f>
        <v>2.045744320347299</v>
      </c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>
        <f>'стр.2_2014'!CY12*1.038</f>
        <v>2.7531896636082926</v>
      </c>
      <c r="CZ12" s="50"/>
      <c r="DA12" s="50"/>
      <c r="DB12" s="50"/>
      <c r="DC12" s="50"/>
      <c r="DD12" s="50"/>
      <c r="DE12" s="50"/>
      <c r="DF12" s="50"/>
      <c r="DG12" s="50"/>
      <c r="DH12" s="50"/>
      <c r="DI12" s="50">
        <f>'стр.2_2014'!DI12*1.063</f>
        <v>25.083690155313587</v>
      </c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>
        <f>'стр.2_2014'!DU12*1.033</f>
        <v>14.095991644367748</v>
      </c>
      <c r="DV12" s="50"/>
      <c r="DW12" s="50"/>
      <c r="DX12" s="50"/>
      <c r="DY12" s="50"/>
      <c r="DZ12" s="50"/>
      <c r="EA12" s="50"/>
      <c r="EB12" s="50"/>
      <c r="EC12" s="50"/>
      <c r="ED12" s="50"/>
      <c r="EE12" s="50">
        <f>EP12+('стр.2_2014'!EE12-'стр.2_2014'!EP12)*1.047</f>
        <v>13.480259487009286</v>
      </c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>
        <f>'стр.2_2014'!EP12*'[6]индексы_2015_2018'!$C$5</f>
        <v>0</v>
      </c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>
        <f>SUM(AH12:EO12)</f>
        <v>90.27382892727854</v>
      </c>
      <c r="FB12" s="51"/>
      <c r="FC12" s="51"/>
      <c r="FD12" s="51"/>
      <c r="FE12" s="51"/>
      <c r="FF12" s="51"/>
      <c r="FG12" s="51"/>
      <c r="FH12" s="51"/>
      <c r="FI12" s="51"/>
      <c r="FJ12" s="51"/>
      <c r="FK12" s="51"/>
    </row>
    <row r="13" spans="1:167" s="2" customFormat="1" ht="14.25" customHeight="1" hidden="1" outlineLevel="1">
      <c r="A13" s="3"/>
      <c r="B13" s="52" t="s">
        <v>31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</row>
    <row r="14" spans="1:167" s="2" customFormat="1" ht="156.75" customHeight="1" collapsed="1">
      <c r="A14" s="3"/>
      <c r="B14" s="52" t="s">
        <v>45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3"/>
      <c r="AH14" s="50">
        <f>SUM(AH6:AQ13)</f>
        <v>39144.97862348874</v>
      </c>
      <c r="AI14" s="50"/>
      <c r="AJ14" s="50"/>
      <c r="AK14" s="50"/>
      <c r="AL14" s="50"/>
      <c r="AM14" s="50"/>
      <c r="AN14" s="50"/>
      <c r="AO14" s="50"/>
      <c r="AP14" s="50"/>
      <c r="AQ14" s="50"/>
      <c r="AR14" s="51">
        <f>SUM(AR6:BF13)</f>
        <v>0</v>
      </c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0">
        <f>SUM(BG6:BP13)</f>
        <v>11978.363458787555</v>
      </c>
      <c r="BH14" s="50"/>
      <c r="BI14" s="50"/>
      <c r="BJ14" s="50"/>
      <c r="BK14" s="50"/>
      <c r="BL14" s="50"/>
      <c r="BM14" s="50"/>
      <c r="BN14" s="50"/>
      <c r="BO14" s="50"/>
      <c r="BP14" s="50"/>
      <c r="BQ14" s="50">
        <f>SUM(BQ6:CA13)</f>
        <v>13237.889731765088</v>
      </c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1">
        <f>SUM(CB6:CM13)</f>
        <v>0</v>
      </c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0">
        <f>SUM(CN6:CX13)</f>
        <v>2539.0913054135717</v>
      </c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>
        <f>SUM(CY6:DH13)</f>
        <v>4495.044519921071</v>
      </c>
      <c r="CZ14" s="50"/>
      <c r="DA14" s="50"/>
      <c r="DB14" s="50"/>
      <c r="DC14" s="50"/>
      <c r="DD14" s="50"/>
      <c r="DE14" s="50"/>
      <c r="DF14" s="50"/>
      <c r="DG14" s="50"/>
      <c r="DH14" s="50"/>
      <c r="DI14" s="50">
        <f>SUM(DI6:DT13)</f>
        <v>11429.529925079638</v>
      </c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>
        <f>SUM(DU6:ED13)</f>
        <v>8053.016444012597</v>
      </c>
      <c r="DV14" s="50"/>
      <c r="DW14" s="50"/>
      <c r="DX14" s="50"/>
      <c r="DY14" s="50"/>
      <c r="DZ14" s="50"/>
      <c r="EA14" s="50"/>
      <c r="EB14" s="50"/>
      <c r="EC14" s="50"/>
      <c r="ED14" s="50"/>
      <c r="EE14" s="50">
        <f>SUM(EE6:EO13)</f>
        <v>21175.8669271405</v>
      </c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>
        <f>SUM(EP6:EZ13)</f>
        <v>174.59036513814243</v>
      </c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>
        <f>SUM(FA6:FK13)</f>
        <v>112053.78093560877</v>
      </c>
      <c r="FB14" s="50"/>
      <c r="FC14" s="50"/>
      <c r="FD14" s="50"/>
      <c r="FE14" s="50"/>
      <c r="FF14" s="50"/>
      <c r="FG14" s="50"/>
      <c r="FH14" s="50"/>
      <c r="FI14" s="50"/>
      <c r="FJ14" s="50"/>
      <c r="FK14" s="50"/>
    </row>
    <row r="15" spans="1:30" s="21" customFormat="1" ht="3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167" s="19" customFormat="1" ht="31.5" customHeight="1">
      <c r="A16" s="34" t="s">
        <v>46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</row>
    <row r="17" s="19" customFormat="1" ht="3" customHeight="1"/>
  </sheetData>
  <sheetProtection/>
  <mergeCells count="146">
    <mergeCell ref="B1:FJ1"/>
    <mergeCell ref="A3:AG4"/>
    <mergeCell ref="AH3:AQ4"/>
    <mergeCell ref="AR3:BF4"/>
    <mergeCell ref="BG3:BP4"/>
    <mergeCell ref="BQ3:CA4"/>
    <mergeCell ref="CB3:CM4"/>
    <mergeCell ref="CN3:CX4"/>
    <mergeCell ref="CY3:DH4"/>
    <mergeCell ref="DI3:DT4"/>
    <mergeCell ref="DU3:ED4"/>
    <mergeCell ref="EE3:EZ3"/>
    <mergeCell ref="FA3:FK4"/>
    <mergeCell ref="EE4:EO4"/>
    <mergeCell ref="EP4:EZ4"/>
    <mergeCell ref="A5:AG5"/>
    <mergeCell ref="AH5:AQ5"/>
    <mergeCell ref="AR5:BF5"/>
    <mergeCell ref="BG5:BP5"/>
    <mergeCell ref="BQ5:CA5"/>
    <mergeCell ref="CB5:CM5"/>
    <mergeCell ref="CN5:CX5"/>
    <mergeCell ref="CY5:DH5"/>
    <mergeCell ref="DI5:DT5"/>
    <mergeCell ref="DU5:ED5"/>
    <mergeCell ref="EE5:EO5"/>
    <mergeCell ref="EP5:EZ5"/>
    <mergeCell ref="FA5:FK5"/>
    <mergeCell ref="B6:AG6"/>
    <mergeCell ref="AH6:AQ6"/>
    <mergeCell ref="AR6:BF6"/>
    <mergeCell ref="BG6:BP6"/>
    <mergeCell ref="BQ6:CA6"/>
    <mergeCell ref="CB6:CM6"/>
    <mergeCell ref="CN6:CX6"/>
    <mergeCell ref="CY6:DH6"/>
    <mergeCell ref="DI6:DT6"/>
    <mergeCell ref="DU6:ED6"/>
    <mergeCell ref="EE6:EO6"/>
    <mergeCell ref="EP6:EZ6"/>
    <mergeCell ref="FA6:FK6"/>
    <mergeCell ref="B7:AG7"/>
    <mergeCell ref="AH7:AQ7"/>
    <mergeCell ref="AR7:BF7"/>
    <mergeCell ref="BG7:BP7"/>
    <mergeCell ref="BQ7:CA7"/>
    <mergeCell ref="CB7:CM7"/>
    <mergeCell ref="CN7:CX7"/>
    <mergeCell ref="CY7:DH7"/>
    <mergeCell ref="DI7:DT7"/>
    <mergeCell ref="DU7:ED7"/>
    <mergeCell ref="EE7:EO7"/>
    <mergeCell ref="EP7:EZ7"/>
    <mergeCell ref="FA7:FK7"/>
    <mergeCell ref="B8:AG8"/>
    <mergeCell ref="AH8:AQ8"/>
    <mergeCell ref="AR8:BF8"/>
    <mergeCell ref="BG8:BP8"/>
    <mergeCell ref="BQ8:CA8"/>
    <mergeCell ref="CB8:CM8"/>
    <mergeCell ref="CN8:CX8"/>
    <mergeCell ref="CY8:DH8"/>
    <mergeCell ref="DI8:DT8"/>
    <mergeCell ref="DU8:ED8"/>
    <mergeCell ref="EE8:EO8"/>
    <mergeCell ref="EP8:EZ8"/>
    <mergeCell ref="FA8:FK8"/>
    <mergeCell ref="B9:AG9"/>
    <mergeCell ref="AH9:AQ9"/>
    <mergeCell ref="AR9:BF9"/>
    <mergeCell ref="BG9:BP9"/>
    <mergeCell ref="BQ9:CA9"/>
    <mergeCell ref="CB9:CM9"/>
    <mergeCell ref="CN9:CX9"/>
    <mergeCell ref="CY9:DH9"/>
    <mergeCell ref="DI9:DT9"/>
    <mergeCell ref="DU9:ED9"/>
    <mergeCell ref="EE9:EO9"/>
    <mergeCell ref="EP9:EZ9"/>
    <mergeCell ref="FA9:FK9"/>
    <mergeCell ref="B10:AG10"/>
    <mergeCell ref="AH10:AQ10"/>
    <mergeCell ref="AR10:BF10"/>
    <mergeCell ref="BG10:BP10"/>
    <mergeCell ref="BQ10:CA10"/>
    <mergeCell ref="CB10:CM10"/>
    <mergeCell ref="CN10:CX10"/>
    <mergeCell ref="CY10:DH10"/>
    <mergeCell ref="DI10:DT10"/>
    <mergeCell ref="DU10:ED10"/>
    <mergeCell ref="EE10:EO10"/>
    <mergeCell ref="EP10:EZ10"/>
    <mergeCell ref="FA10:FK10"/>
    <mergeCell ref="B11:AG11"/>
    <mergeCell ref="AH11:AQ11"/>
    <mergeCell ref="AR11:BF11"/>
    <mergeCell ref="BG11:BP11"/>
    <mergeCell ref="BQ11:CA11"/>
    <mergeCell ref="CB11:CM11"/>
    <mergeCell ref="CN11:CX11"/>
    <mergeCell ref="CY11:DH11"/>
    <mergeCell ref="DI11:DT11"/>
    <mergeCell ref="DU11:ED11"/>
    <mergeCell ref="EE11:EO11"/>
    <mergeCell ref="EP11:EZ11"/>
    <mergeCell ref="FA11:FK11"/>
    <mergeCell ref="B12:AG12"/>
    <mergeCell ref="AH12:AQ12"/>
    <mergeCell ref="AR12:BF12"/>
    <mergeCell ref="BG12:BP12"/>
    <mergeCell ref="BQ12:CA12"/>
    <mergeCell ref="CB12:CM12"/>
    <mergeCell ref="CN12:CX12"/>
    <mergeCell ref="CY12:DH12"/>
    <mergeCell ref="DI12:DT12"/>
    <mergeCell ref="DU12:ED12"/>
    <mergeCell ref="EE12:EO12"/>
    <mergeCell ref="EP12:EZ12"/>
    <mergeCell ref="FA12:FK12"/>
    <mergeCell ref="B13:AG13"/>
    <mergeCell ref="AH13:AQ13"/>
    <mergeCell ref="AR13:BF13"/>
    <mergeCell ref="BG13:BP13"/>
    <mergeCell ref="BQ13:CA13"/>
    <mergeCell ref="CB13:CM13"/>
    <mergeCell ref="CN13:CX13"/>
    <mergeCell ref="CY13:DH13"/>
    <mergeCell ref="DI13:DT13"/>
    <mergeCell ref="DU13:ED13"/>
    <mergeCell ref="EE13:EO13"/>
    <mergeCell ref="EP13:EZ13"/>
    <mergeCell ref="FA13:FK13"/>
    <mergeCell ref="B14:AG14"/>
    <mergeCell ref="AH14:AQ14"/>
    <mergeCell ref="AR14:BF14"/>
    <mergeCell ref="BG14:BP14"/>
    <mergeCell ref="BQ14:CA14"/>
    <mergeCell ref="CB14:CM14"/>
    <mergeCell ref="CN14:CX14"/>
    <mergeCell ref="CY14:DH14"/>
    <mergeCell ref="DI14:DT14"/>
    <mergeCell ref="DU14:ED14"/>
    <mergeCell ref="EE14:EO14"/>
    <mergeCell ref="EP14:EZ14"/>
    <mergeCell ref="FA14:FK14"/>
    <mergeCell ref="A16:FK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Z29"/>
  <sheetViews>
    <sheetView view="pageBreakPreview" zoomScaleSheetLayoutView="100" zoomScalePageLayoutView="0" workbookViewId="0" topLeftCell="A1">
      <selection activeCell="DR23" sqref="DR23"/>
    </sheetView>
  </sheetViews>
  <sheetFormatPr defaultColWidth="0.875" defaultRowHeight="12.75" outlineLevelRow="1"/>
  <cols>
    <col min="1" max="54" width="0.875" style="5" customWidth="1"/>
    <col min="55" max="55" width="3.625" style="5" customWidth="1"/>
    <col min="56" max="56" width="1.12109375" style="5" customWidth="1"/>
    <col min="57" max="85" width="0.875" style="5" customWidth="1"/>
    <col min="86" max="86" width="1.875" style="5" customWidth="1"/>
    <col min="87" max="107" width="0.875" style="5" customWidth="1"/>
    <col min="108" max="108" width="0.12890625" style="5" customWidth="1"/>
    <col min="109" max="109" width="0.875" style="5" customWidth="1"/>
    <col min="110" max="110" width="0.37109375" style="5" customWidth="1"/>
    <col min="111" max="16384" width="0.875" style="5" customWidth="1"/>
  </cols>
  <sheetData>
    <row r="1" ht="15">
      <c r="DD1" s="6" t="s">
        <v>1</v>
      </c>
    </row>
    <row r="3" spans="1:108" s="8" customFormat="1" ht="15.75">
      <c r="A3" s="47" t="s">
        <v>50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</row>
    <row r="4" spans="1:108" s="8" customFormat="1" ht="15.75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08" s="8" customFormat="1" ht="15.75">
      <c r="A5" s="47" t="s">
        <v>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</row>
    <row r="6" spans="1:108" s="8" customFormat="1" ht="15.75">
      <c r="A6" s="47" t="s">
        <v>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 t="s">
        <v>49</v>
      </c>
      <c r="AU7" s="7"/>
      <c r="AV7" s="10" t="s">
        <v>4</v>
      </c>
      <c r="AW7" s="48" t="s">
        <v>59</v>
      </c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8" t="s">
        <v>5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49" t="s">
        <v>48</v>
      </c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38" t="s">
        <v>6</v>
      </c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5.75"/>
    <row r="13" spans="1:108" s="9" customFormat="1" ht="15.75">
      <c r="A13" s="39" t="s">
        <v>7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</row>
    <row r="15" spans="85:130" ht="15">
      <c r="CG15" s="22" t="s">
        <v>52</v>
      </c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</row>
    <row r="16" spans="1:108" s="4" customFormat="1" ht="33" customHeight="1">
      <c r="A16" s="72" t="s">
        <v>8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4"/>
      <c r="BE16" s="75" t="s">
        <v>9</v>
      </c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 t="s">
        <v>10</v>
      </c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6" t="s">
        <v>11</v>
      </c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8"/>
    </row>
    <row r="17" spans="1:108" ht="103.5" customHeight="1">
      <c r="A17" s="28"/>
      <c r="B17" s="36" t="s">
        <v>12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14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79"/>
    </row>
    <row r="18" spans="1:108" s="4" customFormat="1" ht="33" customHeight="1" hidden="1" outlineLevel="1">
      <c r="A18" s="29"/>
      <c r="B18" s="36" t="s">
        <v>13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16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79"/>
    </row>
    <row r="19" spans="1:108" s="4" customFormat="1" ht="33" customHeight="1" hidden="1" outlineLevel="1">
      <c r="A19" s="29"/>
      <c r="B19" s="36" t="s">
        <v>14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16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79"/>
    </row>
    <row r="20" spans="1:108" s="4" customFormat="1" ht="33" customHeight="1" hidden="1" outlineLevel="1">
      <c r="A20" s="29"/>
      <c r="B20" s="36" t="s">
        <v>15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16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79"/>
    </row>
    <row r="21" spans="1:108" s="4" customFormat="1" ht="18" customHeight="1" hidden="1" outlineLevel="1">
      <c r="A21" s="29"/>
      <c r="B21" s="36" t="s">
        <v>16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16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79"/>
    </row>
    <row r="22" spans="1:108" s="4" customFormat="1" ht="18" customHeight="1" hidden="1" outlineLevel="1">
      <c r="A22" s="29"/>
      <c r="B22" s="36" t="s">
        <v>17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16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79"/>
    </row>
    <row r="23" spans="1:108" s="4" customFormat="1" ht="18" customHeight="1" collapsed="1">
      <c r="A23" s="29"/>
      <c r="B23" s="36" t="s">
        <v>18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16"/>
      <c r="BE23" s="33">
        <f>'стр.1_2015'!BE23*'[6]индексы_2015_2018'!$D$5</f>
        <v>111284.59555075262</v>
      </c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>
        <f>'стр.2_2016'!FA11</f>
        <v>117250.74724400367</v>
      </c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3">
        <f>BE23-BT23</f>
        <v>-5966.151693251042</v>
      </c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79"/>
    </row>
    <row r="24" spans="1:108" s="4" customFormat="1" ht="18" customHeight="1">
      <c r="A24" s="29"/>
      <c r="B24" s="36" t="s">
        <v>19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16"/>
      <c r="BE24" s="33">
        <f>'стр.1_2015'!BE24*'[6]индексы_2015_2018'!$D$5</f>
        <v>940.6773177325955</v>
      </c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>
        <f>'стр.2_2016'!FA12</f>
        <v>94.77199253958025</v>
      </c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3">
        <f>BE24-BT24</f>
        <v>845.9053251930152</v>
      </c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79"/>
    </row>
    <row r="25" spans="1:108" s="4" customFormat="1" ht="18" customHeight="1" hidden="1" outlineLevel="1">
      <c r="A25" s="29"/>
      <c r="B25" s="36" t="s">
        <v>20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16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79"/>
    </row>
    <row r="26" spans="1:108" s="4" customFormat="1" ht="18" customHeight="1" hidden="1" outlineLevel="1">
      <c r="A26" s="29"/>
      <c r="B26" s="36" t="s">
        <v>21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16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79"/>
    </row>
    <row r="27" spans="1:110" s="4" customFormat="1" ht="18" customHeight="1" collapsed="1">
      <c r="A27" s="30"/>
      <c r="B27" s="80" t="s">
        <v>22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31"/>
      <c r="BE27" s="81">
        <f>SUM(BE18:BS26)</f>
        <v>112225.27286848522</v>
      </c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>
        <f>SUM(BT18:CH26)</f>
        <v>117345.51923654324</v>
      </c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>
        <f>SUM(CI18:DD26)</f>
        <v>-5120.246368058027</v>
      </c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2"/>
      <c r="DF27" s="4">
        <f>BE27/BT27*100-100</f>
        <v>-4.363393166923331</v>
      </c>
    </row>
    <row r="28" ht="3.75" customHeight="1"/>
    <row r="29" spans="1:108" s="19" customFormat="1" ht="46.5" customHeight="1">
      <c r="A29" s="34" t="s">
        <v>46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</row>
    <row r="30" ht="3" customHeight="1"/>
  </sheetData>
  <sheetProtection/>
  <mergeCells count="57">
    <mergeCell ref="B27:BC27"/>
    <mergeCell ref="BE27:BS27"/>
    <mergeCell ref="BT27:CH27"/>
    <mergeCell ref="CI27:DD27"/>
    <mergeCell ref="A29:DD29"/>
    <mergeCell ref="B25:BC25"/>
    <mergeCell ref="BE25:BS25"/>
    <mergeCell ref="BT25:CH25"/>
    <mergeCell ref="CI25:DD25"/>
    <mergeCell ref="B26:BC26"/>
    <mergeCell ref="BE26:BS26"/>
    <mergeCell ref="BT26:CH26"/>
    <mergeCell ref="CI26:DD26"/>
    <mergeCell ref="B23:BC23"/>
    <mergeCell ref="BE23:BS23"/>
    <mergeCell ref="BT23:CH23"/>
    <mergeCell ref="CI23:DD23"/>
    <mergeCell ref="B24:BC24"/>
    <mergeCell ref="BE24:BS24"/>
    <mergeCell ref="BT24:CH24"/>
    <mergeCell ref="CI24:DD24"/>
    <mergeCell ref="B21:BC21"/>
    <mergeCell ref="BE21:BS21"/>
    <mergeCell ref="BT21:CH21"/>
    <mergeCell ref="CI21:DD21"/>
    <mergeCell ref="B22:BC22"/>
    <mergeCell ref="BE22:BS22"/>
    <mergeCell ref="BT22:CH22"/>
    <mergeCell ref="CI22:DD22"/>
    <mergeCell ref="B19:BC19"/>
    <mergeCell ref="BE19:BS19"/>
    <mergeCell ref="BT19:CH19"/>
    <mergeCell ref="CI19:DD19"/>
    <mergeCell ref="B20:BC20"/>
    <mergeCell ref="BE20:BS20"/>
    <mergeCell ref="BT20:CH20"/>
    <mergeCell ref="CI20:DD20"/>
    <mergeCell ref="B17:BC17"/>
    <mergeCell ref="BE17:BS17"/>
    <mergeCell ref="BT17:CH17"/>
    <mergeCell ref="CI17:DD17"/>
    <mergeCell ref="B18:BC18"/>
    <mergeCell ref="BE18:BS18"/>
    <mergeCell ref="BT18:CH18"/>
    <mergeCell ref="CI18:DD18"/>
    <mergeCell ref="U10:CJ10"/>
    <mergeCell ref="A13:DD13"/>
    <mergeCell ref="A16:BD16"/>
    <mergeCell ref="BE16:BS16"/>
    <mergeCell ref="BT16:CH16"/>
    <mergeCell ref="CI16:DD16"/>
    <mergeCell ref="A3:DD3"/>
    <mergeCell ref="A4:DD4"/>
    <mergeCell ref="A5:DD5"/>
    <mergeCell ref="A6:DD6"/>
    <mergeCell ref="AW7:BG7"/>
    <mergeCell ref="U9:CJ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D16"/>
  <sheetViews>
    <sheetView view="pageBreakPreview" zoomScaleSheetLayoutView="100" zoomScalePageLayoutView="0" workbookViewId="0" topLeftCell="A1">
      <selection activeCell="FA11" sqref="FA11:FK11"/>
    </sheetView>
  </sheetViews>
  <sheetFormatPr defaultColWidth="0.875" defaultRowHeight="12.75" outlineLevelRow="1"/>
  <cols>
    <col min="1" max="16384" width="0.875" style="5" customWidth="1"/>
  </cols>
  <sheetData>
    <row r="1" spans="2:166" s="9" customFormat="1" ht="15" customHeight="1">
      <c r="B1" s="39" t="s">
        <v>44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</row>
    <row r="2" spans="144:212" ht="12" customHeight="1">
      <c r="EN2" s="25" t="s">
        <v>52</v>
      </c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1"/>
    </row>
    <row r="3" spans="1:167" s="1" customFormat="1" ht="27" customHeight="1">
      <c r="A3" s="83" t="s">
        <v>23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5"/>
      <c r="AH3" s="87" t="s">
        <v>32</v>
      </c>
      <c r="AI3" s="84"/>
      <c r="AJ3" s="84"/>
      <c r="AK3" s="84"/>
      <c r="AL3" s="84"/>
      <c r="AM3" s="84"/>
      <c r="AN3" s="84"/>
      <c r="AO3" s="84"/>
      <c r="AP3" s="84"/>
      <c r="AQ3" s="85"/>
      <c r="AR3" s="87" t="s">
        <v>33</v>
      </c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5"/>
      <c r="BG3" s="87" t="s">
        <v>40</v>
      </c>
      <c r="BH3" s="84"/>
      <c r="BI3" s="84"/>
      <c r="BJ3" s="84"/>
      <c r="BK3" s="84"/>
      <c r="BL3" s="84"/>
      <c r="BM3" s="84"/>
      <c r="BN3" s="84"/>
      <c r="BO3" s="84"/>
      <c r="BP3" s="85"/>
      <c r="BQ3" s="87" t="s">
        <v>41</v>
      </c>
      <c r="BR3" s="84"/>
      <c r="BS3" s="84"/>
      <c r="BT3" s="84"/>
      <c r="BU3" s="84"/>
      <c r="BV3" s="84"/>
      <c r="BW3" s="84"/>
      <c r="BX3" s="84"/>
      <c r="BY3" s="84"/>
      <c r="BZ3" s="84"/>
      <c r="CA3" s="85"/>
      <c r="CB3" s="87" t="s">
        <v>34</v>
      </c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5"/>
      <c r="CN3" s="87" t="s">
        <v>39</v>
      </c>
      <c r="CO3" s="84"/>
      <c r="CP3" s="84"/>
      <c r="CQ3" s="84"/>
      <c r="CR3" s="84"/>
      <c r="CS3" s="84"/>
      <c r="CT3" s="84"/>
      <c r="CU3" s="84"/>
      <c r="CV3" s="84"/>
      <c r="CW3" s="84"/>
      <c r="CX3" s="85"/>
      <c r="CY3" s="87" t="s">
        <v>42</v>
      </c>
      <c r="CZ3" s="84"/>
      <c r="DA3" s="84"/>
      <c r="DB3" s="84"/>
      <c r="DC3" s="84"/>
      <c r="DD3" s="84"/>
      <c r="DE3" s="84"/>
      <c r="DF3" s="84"/>
      <c r="DG3" s="84"/>
      <c r="DH3" s="85"/>
      <c r="DI3" s="87" t="s">
        <v>47</v>
      </c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5"/>
      <c r="DU3" s="87" t="s">
        <v>38</v>
      </c>
      <c r="DV3" s="84"/>
      <c r="DW3" s="84"/>
      <c r="DX3" s="84"/>
      <c r="DY3" s="84"/>
      <c r="DZ3" s="84"/>
      <c r="EA3" s="84"/>
      <c r="EB3" s="84"/>
      <c r="EC3" s="84"/>
      <c r="ED3" s="85"/>
      <c r="EE3" s="88" t="s">
        <v>35</v>
      </c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90"/>
      <c r="FA3" s="87" t="s">
        <v>37</v>
      </c>
      <c r="FB3" s="84"/>
      <c r="FC3" s="84"/>
      <c r="FD3" s="84"/>
      <c r="FE3" s="84"/>
      <c r="FF3" s="84"/>
      <c r="FG3" s="84"/>
      <c r="FH3" s="84"/>
      <c r="FI3" s="84"/>
      <c r="FJ3" s="84"/>
      <c r="FK3" s="91"/>
    </row>
    <row r="4" spans="1:167" s="17" customFormat="1" ht="60.75" customHeight="1">
      <c r="A4" s="86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6"/>
      <c r="AH4" s="64"/>
      <c r="AI4" s="65"/>
      <c r="AJ4" s="65"/>
      <c r="AK4" s="65"/>
      <c r="AL4" s="65"/>
      <c r="AM4" s="65"/>
      <c r="AN4" s="65"/>
      <c r="AO4" s="65"/>
      <c r="AP4" s="65"/>
      <c r="AQ4" s="66"/>
      <c r="AR4" s="64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6"/>
      <c r="BG4" s="64"/>
      <c r="BH4" s="65"/>
      <c r="BI4" s="65"/>
      <c r="BJ4" s="65"/>
      <c r="BK4" s="65"/>
      <c r="BL4" s="65"/>
      <c r="BM4" s="65"/>
      <c r="BN4" s="65"/>
      <c r="BO4" s="65"/>
      <c r="BP4" s="66"/>
      <c r="BQ4" s="64"/>
      <c r="BR4" s="65"/>
      <c r="BS4" s="65"/>
      <c r="BT4" s="65"/>
      <c r="BU4" s="65"/>
      <c r="BV4" s="65"/>
      <c r="BW4" s="65"/>
      <c r="BX4" s="65"/>
      <c r="BY4" s="65"/>
      <c r="BZ4" s="65"/>
      <c r="CA4" s="66"/>
      <c r="CB4" s="64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6"/>
      <c r="CN4" s="64"/>
      <c r="CO4" s="65"/>
      <c r="CP4" s="65"/>
      <c r="CQ4" s="65"/>
      <c r="CR4" s="65"/>
      <c r="CS4" s="65"/>
      <c r="CT4" s="65"/>
      <c r="CU4" s="65"/>
      <c r="CV4" s="65"/>
      <c r="CW4" s="65"/>
      <c r="CX4" s="66"/>
      <c r="CY4" s="64"/>
      <c r="CZ4" s="65"/>
      <c r="DA4" s="65"/>
      <c r="DB4" s="65"/>
      <c r="DC4" s="65"/>
      <c r="DD4" s="65"/>
      <c r="DE4" s="65"/>
      <c r="DF4" s="65"/>
      <c r="DG4" s="65"/>
      <c r="DH4" s="66"/>
      <c r="DI4" s="64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6"/>
      <c r="DU4" s="64"/>
      <c r="DV4" s="65"/>
      <c r="DW4" s="65"/>
      <c r="DX4" s="65"/>
      <c r="DY4" s="65"/>
      <c r="DZ4" s="65"/>
      <c r="EA4" s="65"/>
      <c r="EB4" s="65"/>
      <c r="EC4" s="65"/>
      <c r="ED4" s="66"/>
      <c r="EE4" s="69" t="s">
        <v>36</v>
      </c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69" t="s">
        <v>43</v>
      </c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64"/>
      <c r="FB4" s="65"/>
      <c r="FC4" s="65"/>
      <c r="FD4" s="65"/>
      <c r="FE4" s="65"/>
      <c r="FF4" s="65"/>
      <c r="FG4" s="65"/>
      <c r="FH4" s="65"/>
      <c r="FI4" s="65"/>
      <c r="FJ4" s="65"/>
      <c r="FK4" s="92"/>
    </row>
    <row r="5" spans="1:167" s="18" customFormat="1" ht="12.75" customHeight="1">
      <c r="A5" s="93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57">
        <v>2</v>
      </c>
      <c r="AI5" s="57"/>
      <c r="AJ5" s="57"/>
      <c r="AK5" s="57"/>
      <c r="AL5" s="57"/>
      <c r="AM5" s="57"/>
      <c r="AN5" s="57"/>
      <c r="AO5" s="57"/>
      <c r="AP5" s="57"/>
      <c r="AQ5" s="57"/>
      <c r="AR5" s="57">
        <v>3</v>
      </c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>
        <v>4</v>
      </c>
      <c r="BH5" s="57"/>
      <c r="BI5" s="57"/>
      <c r="BJ5" s="57"/>
      <c r="BK5" s="57"/>
      <c r="BL5" s="57"/>
      <c r="BM5" s="57"/>
      <c r="BN5" s="57"/>
      <c r="BO5" s="57"/>
      <c r="BP5" s="57"/>
      <c r="BQ5" s="57">
        <v>5</v>
      </c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>
        <v>6</v>
      </c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>
        <v>7</v>
      </c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>
        <v>8</v>
      </c>
      <c r="CZ5" s="57"/>
      <c r="DA5" s="57"/>
      <c r="DB5" s="57"/>
      <c r="DC5" s="57"/>
      <c r="DD5" s="57"/>
      <c r="DE5" s="57"/>
      <c r="DF5" s="57"/>
      <c r="DG5" s="57"/>
      <c r="DH5" s="57"/>
      <c r="DI5" s="57">
        <v>9</v>
      </c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>
        <v>10</v>
      </c>
      <c r="DV5" s="57"/>
      <c r="DW5" s="57"/>
      <c r="DX5" s="57"/>
      <c r="DY5" s="57"/>
      <c r="DZ5" s="57"/>
      <c r="EA5" s="57"/>
      <c r="EB5" s="57"/>
      <c r="EC5" s="57"/>
      <c r="ED5" s="57"/>
      <c r="EE5" s="57">
        <v>11</v>
      </c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>
        <v>12</v>
      </c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>
        <v>13</v>
      </c>
      <c r="FB5" s="57"/>
      <c r="FC5" s="57"/>
      <c r="FD5" s="57"/>
      <c r="FE5" s="57"/>
      <c r="FF5" s="57"/>
      <c r="FG5" s="57"/>
      <c r="FH5" s="57"/>
      <c r="FI5" s="57"/>
      <c r="FJ5" s="57"/>
      <c r="FK5" s="94"/>
    </row>
    <row r="6" spans="1:167" s="2" customFormat="1" ht="27" customHeight="1" hidden="1" outlineLevel="1">
      <c r="A6" s="26"/>
      <c r="B6" s="52" t="s">
        <v>24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3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95"/>
    </row>
    <row r="7" spans="1:167" s="2" customFormat="1" ht="39" customHeight="1" hidden="1" outlineLevel="1">
      <c r="A7" s="26"/>
      <c r="B7" s="52" t="s">
        <v>25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3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95"/>
    </row>
    <row r="8" spans="1:167" s="2" customFormat="1" ht="39" customHeight="1" hidden="1" outlineLevel="1">
      <c r="A8" s="26"/>
      <c r="B8" s="52" t="s">
        <v>26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3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95"/>
    </row>
    <row r="9" spans="1:167" s="2" customFormat="1" ht="27" customHeight="1" hidden="1" outlineLevel="1">
      <c r="A9" s="26"/>
      <c r="B9" s="52" t="s">
        <v>27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3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95"/>
    </row>
    <row r="10" spans="1:167" s="2" customFormat="1" ht="14.25" customHeight="1" hidden="1" outlineLevel="1">
      <c r="A10" s="26"/>
      <c r="B10" s="52" t="s">
        <v>28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3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95"/>
    </row>
    <row r="11" spans="1:167" s="2" customFormat="1" ht="14.25" customHeight="1" collapsed="1">
      <c r="A11" s="26"/>
      <c r="B11" s="52" t="s">
        <v>29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3"/>
      <c r="AH11" s="50">
        <f>'стр.2_2015'!AH11*1.047</f>
        <v>40958.485377997546</v>
      </c>
      <c r="AI11" s="50"/>
      <c r="AJ11" s="50"/>
      <c r="AK11" s="50"/>
      <c r="AL11" s="50"/>
      <c r="AM11" s="50"/>
      <c r="AN11" s="50"/>
      <c r="AO11" s="50"/>
      <c r="AP11" s="50"/>
      <c r="AQ11" s="50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0">
        <f>AH11*0.306</f>
        <v>12533.296525667249</v>
      </c>
      <c r="BH11" s="55"/>
      <c r="BI11" s="55"/>
      <c r="BJ11" s="55"/>
      <c r="BK11" s="55"/>
      <c r="BL11" s="55"/>
      <c r="BM11" s="55"/>
      <c r="BN11" s="55"/>
      <c r="BO11" s="55"/>
      <c r="BP11" s="56"/>
      <c r="BQ11" s="50">
        <f>'стр.2_2015'!BQ11*1.043</f>
        <v>13807.118990230985</v>
      </c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0">
        <f>'стр.2_2015'!CN11*1.047</f>
        <v>2656.2867024646057</v>
      </c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>
        <f>'стр.2_2015'!CY11*1.038</f>
        <v>4662.998400807246</v>
      </c>
      <c r="CZ11" s="50"/>
      <c r="DA11" s="50"/>
      <c r="DB11" s="50"/>
      <c r="DC11" s="50"/>
      <c r="DD11" s="50"/>
      <c r="DE11" s="50"/>
      <c r="DF11" s="50"/>
      <c r="DG11" s="50"/>
      <c r="DH11" s="50"/>
      <c r="DI11" s="50">
        <f>'стр.2_2015'!DI11*1.067</f>
        <v>12168.544132664254</v>
      </c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>
        <f>'стр.2_2015'!DU11*1.033</f>
        <v>8304.20482729638</v>
      </c>
      <c r="DV11" s="50"/>
      <c r="DW11" s="50"/>
      <c r="DX11" s="50"/>
      <c r="DY11" s="50"/>
      <c r="DZ11" s="50"/>
      <c r="EA11" s="50"/>
      <c r="EB11" s="50"/>
      <c r="EC11" s="50"/>
      <c r="ED11" s="50"/>
      <c r="EE11" s="50">
        <f>EP11+('стр.2_2015'!EE11-'стр.2_2015'!EP11)*1.047</f>
        <v>22159.812286875414</v>
      </c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>
        <f>'стр.2_2015'!EP11*'[6]индексы_2015_2018'!$D$5</f>
        <v>185.5895581418454</v>
      </c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>
        <f>SUM(AH11:EO11)</f>
        <v>117250.74724400367</v>
      </c>
      <c r="FB11" s="51"/>
      <c r="FC11" s="51"/>
      <c r="FD11" s="51"/>
      <c r="FE11" s="51"/>
      <c r="FF11" s="51"/>
      <c r="FG11" s="51"/>
      <c r="FH11" s="51"/>
      <c r="FI11" s="51"/>
      <c r="FJ11" s="51"/>
      <c r="FK11" s="95"/>
    </row>
    <row r="12" spans="1:167" s="2" customFormat="1" ht="14.25" customHeight="1">
      <c r="A12" s="26"/>
      <c r="B12" s="52" t="s">
        <v>30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3"/>
      <c r="AH12" s="50">
        <f>'стр.2_2015'!AH12*1.047</f>
        <v>26.307240795171552</v>
      </c>
      <c r="AI12" s="50"/>
      <c r="AJ12" s="50"/>
      <c r="AK12" s="50"/>
      <c r="AL12" s="50"/>
      <c r="AM12" s="50"/>
      <c r="AN12" s="50"/>
      <c r="AO12" s="50"/>
      <c r="AP12" s="50"/>
      <c r="AQ12" s="50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0">
        <f>AH12*0.306</f>
        <v>8.050015683322494</v>
      </c>
      <c r="BH12" s="50"/>
      <c r="BI12" s="50"/>
      <c r="BJ12" s="50"/>
      <c r="BK12" s="50"/>
      <c r="BL12" s="50"/>
      <c r="BM12" s="50"/>
      <c r="BN12" s="50"/>
      <c r="BO12" s="50"/>
      <c r="BP12" s="50"/>
      <c r="BQ12" s="54">
        <f>'стр.2_2015'!BQ12*1.043</f>
        <v>0</v>
      </c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0">
        <f>'стр.2_2015'!CN12*1.047</f>
        <v>2.141894303403622</v>
      </c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>
        <f>'стр.2_2015'!CY12*1.038</f>
        <v>2.857810870825408</v>
      </c>
      <c r="CZ12" s="50"/>
      <c r="DA12" s="50"/>
      <c r="DB12" s="50"/>
      <c r="DC12" s="50"/>
      <c r="DD12" s="50"/>
      <c r="DE12" s="50"/>
      <c r="DF12" s="50"/>
      <c r="DG12" s="50"/>
      <c r="DH12" s="50"/>
      <c r="DI12" s="50">
        <f>'стр.2_2015'!DI12*1.067</f>
        <v>26.764297395719595</v>
      </c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>
        <f>'стр.2_2015'!DU12*1.033</f>
        <v>14.561159368631882</v>
      </c>
      <c r="DV12" s="50"/>
      <c r="DW12" s="50"/>
      <c r="DX12" s="50"/>
      <c r="DY12" s="50"/>
      <c r="DZ12" s="50"/>
      <c r="EA12" s="50"/>
      <c r="EB12" s="50"/>
      <c r="EC12" s="50"/>
      <c r="ED12" s="50"/>
      <c r="EE12" s="50">
        <f>EP12+('стр.2_2015'!EE12-'стр.2_2015'!EP12)*'[1]СМЕТА'!$P$142/'[1]СМЕТА'!$M$142</f>
        <v>14.089574122505699</v>
      </c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>
        <f>'стр.2_2015'!EP12*'[6]индексы_2015_2018'!$D$5</f>
        <v>0</v>
      </c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>
        <f>SUM(AH12:EO12)</f>
        <v>94.77199253958025</v>
      </c>
      <c r="FB12" s="51"/>
      <c r="FC12" s="51"/>
      <c r="FD12" s="51"/>
      <c r="FE12" s="51"/>
      <c r="FF12" s="51"/>
      <c r="FG12" s="51"/>
      <c r="FH12" s="51"/>
      <c r="FI12" s="51"/>
      <c r="FJ12" s="51"/>
      <c r="FK12" s="95"/>
    </row>
    <row r="13" spans="1:167" s="2" customFormat="1" ht="14.25" customHeight="1" hidden="1" outlineLevel="1">
      <c r="A13" s="26"/>
      <c r="B13" s="52" t="s">
        <v>31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95"/>
    </row>
    <row r="14" spans="1:167" s="2" customFormat="1" ht="156.75" customHeight="1" collapsed="1">
      <c r="A14" s="27"/>
      <c r="B14" s="96" t="s">
        <v>45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7"/>
      <c r="AH14" s="98">
        <f>SUM(AH6:AQ13)</f>
        <v>40984.792618792715</v>
      </c>
      <c r="AI14" s="98"/>
      <c r="AJ14" s="98"/>
      <c r="AK14" s="98"/>
      <c r="AL14" s="98"/>
      <c r="AM14" s="98"/>
      <c r="AN14" s="98"/>
      <c r="AO14" s="98"/>
      <c r="AP14" s="98"/>
      <c r="AQ14" s="98"/>
      <c r="AR14" s="99">
        <f>SUM(AR6:BF13)</f>
        <v>0</v>
      </c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8">
        <f>SUM(BG6:BP13)</f>
        <v>12541.346541350571</v>
      </c>
      <c r="BH14" s="98"/>
      <c r="BI14" s="98"/>
      <c r="BJ14" s="98"/>
      <c r="BK14" s="98"/>
      <c r="BL14" s="98"/>
      <c r="BM14" s="98"/>
      <c r="BN14" s="98"/>
      <c r="BO14" s="98"/>
      <c r="BP14" s="98"/>
      <c r="BQ14" s="98">
        <f>SUM(BQ6:CA13)</f>
        <v>13807.118990230985</v>
      </c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9">
        <f>SUM(CB6:CM13)</f>
        <v>0</v>
      </c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8">
        <f>SUM(CN6:CX13)</f>
        <v>2658.4285967680094</v>
      </c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>
        <f>SUM(CY6:DH13)</f>
        <v>4665.856211678071</v>
      </c>
      <c r="CZ14" s="98"/>
      <c r="DA14" s="98"/>
      <c r="DB14" s="98"/>
      <c r="DC14" s="98"/>
      <c r="DD14" s="98"/>
      <c r="DE14" s="98"/>
      <c r="DF14" s="98"/>
      <c r="DG14" s="98"/>
      <c r="DH14" s="98"/>
      <c r="DI14" s="98">
        <f>SUM(DI6:DT13)</f>
        <v>12195.308430059973</v>
      </c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>
        <f>SUM(DU6:ED13)</f>
        <v>8318.765986665012</v>
      </c>
      <c r="DV14" s="98"/>
      <c r="DW14" s="98"/>
      <c r="DX14" s="98"/>
      <c r="DY14" s="98"/>
      <c r="DZ14" s="98"/>
      <c r="EA14" s="98"/>
      <c r="EB14" s="98"/>
      <c r="EC14" s="98"/>
      <c r="ED14" s="98"/>
      <c r="EE14" s="98">
        <f>SUM(EE6:EO13)</f>
        <v>22173.90186099792</v>
      </c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>
        <f>SUM(EP6:EZ13)</f>
        <v>185.5895581418454</v>
      </c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>
        <f>SUM(FA6:FK13)</f>
        <v>117345.51923654324</v>
      </c>
      <c r="FB14" s="98"/>
      <c r="FC14" s="98"/>
      <c r="FD14" s="98"/>
      <c r="FE14" s="98"/>
      <c r="FF14" s="98"/>
      <c r="FG14" s="98"/>
      <c r="FH14" s="98"/>
      <c r="FI14" s="98"/>
      <c r="FJ14" s="98"/>
      <c r="FK14" s="100"/>
    </row>
    <row r="15" s="21" customFormat="1" ht="3.75" customHeight="1"/>
    <row r="16" spans="1:167" s="19" customFormat="1" ht="31.5" customHeight="1">
      <c r="A16" s="34" t="s">
        <v>46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</row>
    <row r="17" s="19" customFormat="1" ht="3" customHeight="1"/>
  </sheetData>
  <sheetProtection/>
  <mergeCells count="146">
    <mergeCell ref="DI14:DT14"/>
    <mergeCell ref="DU14:ED14"/>
    <mergeCell ref="EE14:EO14"/>
    <mergeCell ref="EP14:EZ14"/>
    <mergeCell ref="FA14:FK14"/>
    <mergeCell ref="A16:FK16"/>
    <mergeCell ref="EP13:EZ13"/>
    <mergeCell ref="FA13:FK13"/>
    <mergeCell ref="B14:AG14"/>
    <mergeCell ref="AH14:AQ14"/>
    <mergeCell ref="AR14:BF14"/>
    <mergeCell ref="BG14:BP14"/>
    <mergeCell ref="BQ14:CA14"/>
    <mergeCell ref="CB14:CM14"/>
    <mergeCell ref="CN14:CX14"/>
    <mergeCell ref="CY14:DH14"/>
    <mergeCell ref="CB13:CM13"/>
    <mergeCell ref="CN13:CX13"/>
    <mergeCell ref="CY13:DH13"/>
    <mergeCell ref="DI13:DT13"/>
    <mergeCell ref="DU13:ED13"/>
    <mergeCell ref="EE13:EO13"/>
    <mergeCell ref="DI12:DT12"/>
    <mergeCell ref="DU12:ED12"/>
    <mergeCell ref="EE12:EO12"/>
    <mergeCell ref="EP12:EZ12"/>
    <mergeCell ref="FA12:FK12"/>
    <mergeCell ref="B13:AG13"/>
    <mergeCell ref="AH13:AQ13"/>
    <mergeCell ref="AR13:BF13"/>
    <mergeCell ref="BG13:BP13"/>
    <mergeCell ref="BQ13:CA13"/>
    <mergeCell ref="EP11:EZ11"/>
    <mergeCell ref="FA11:FK11"/>
    <mergeCell ref="B12:AG12"/>
    <mergeCell ref="AH12:AQ12"/>
    <mergeCell ref="AR12:BF12"/>
    <mergeCell ref="BG12:BP12"/>
    <mergeCell ref="BQ12:CA12"/>
    <mergeCell ref="CB12:CM12"/>
    <mergeCell ref="CN12:CX12"/>
    <mergeCell ref="CY12:DH12"/>
    <mergeCell ref="CB11:CM11"/>
    <mergeCell ref="CN11:CX11"/>
    <mergeCell ref="CY11:DH11"/>
    <mergeCell ref="DI11:DT11"/>
    <mergeCell ref="DU11:ED11"/>
    <mergeCell ref="EE11:EO11"/>
    <mergeCell ref="DI10:DT10"/>
    <mergeCell ref="DU10:ED10"/>
    <mergeCell ref="EE10:EO10"/>
    <mergeCell ref="EP10:EZ10"/>
    <mergeCell ref="FA10:FK10"/>
    <mergeCell ref="B11:AG11"/>
    <mergeCell ref="AH11:AQ11"/>
    <mergeCell ref="AR11:BF11"/>
    <mergeCell ref="BG11:BP11"/>
    <mergeCell ref="BQ11:CA11"/>
    <mergeCell ref="EP9:EZ9"/>
    <mergeCell ref="FA9:FK9"/>
    <mergeCell ref="B10:AG10"/>
    <mergeCell ref="AH10:AQ10"/>
    <mergeCell ref="AR10:BF10"/>
    <mergeCell ref="BG10:BP10"/>
    <mergeCell ref="BQ10:CA10"/>
    <mergeCell ref="CB10:CM10"/>
    <mergeCell ref="CN10:CX10"/>
    <mergeCell ref="CY10:DH10"/>
    <mergeCell ref="CB9:CM9"/>
    <mergeCell ref="CN9:CX9"/>
    <mergeCell ref="CY9:DH9"/>
    <mergeCell ref="DI9:DT9"/>
    <mergeCell ref="DU9:ED9"/>
    <mergeCell ref="EE9:EO9"/>
    <mergeCell ref="DI8:DT8"/>
    <mergeCell ref="DU8:ED8"/>
    <mergeCell ref="EE8:EO8"/>
    <mergeCell ref="EP8:EZ8"/>
    <mergeCell ref="FA8:FK8"/>
    <mergeCell ref="B9:AG9"/>
    <mergeCell ref="AH9:AQ9"/>
    <mergeCell ref="AR9:BF9"/>
    <mergeCell ref="BG9:BP9"/>
    <mergeCell ref="BQ9:CA9"/>
    <mergeCell ref="EP7:EZ7"/>
    <mergeCell ref="FA7:FK7"/>
    <mergeCell ref="B8:AG8"/>
    <mergeCell ref="AH8:AQ8"/>
    <mergeCell ref="AR8:BF8"/>
    <mergeCell ref="BG8:BP8"/>
    <mergeCell ref="BQ8:CA8"/>
    <mergeCell ref="CB8:CM8"/>
    <mergeCell ref="CN8:CX8"/>
    <mergeCell ref="CY8:DH8"/>
    <mergeCell ref="CB7:CM7"/>
    <mergeCell ref="CN7:CX7"/>
    <mergeCell ref="CY7:DH7"/>
    <mergeCell ref="DI7:DT7"/>
    <mergeCell ref="DU7:ED7"/>
    <mergeCell ref="EE7:EO7"/>
    <mergeCell ref="DI6:DT6"/>
    <mergeCell ref="DU6:ED6"/>
    <mergeCell ref="EE6:EO6"/>
    <mergeCell ref="EP6:EZ6"/>
    <mergeCell ref="FA6:FK6"/>
    <mergeCell ref="B7:AG7"/>
    <mergeCell ref="AH7:AQ7"/>
    <mergeCell ref="AR7:BF7"/>
    <mergeCell ref="BG7:BP7"/>
    <mergeCell ref="BQ7:CA7"/>
    <mergeCell ref="EP5:EZ5"/>
    <mergeCell ref="FA5:FK5"/>
    <mergeCell ref="B6:AG6"/>
    <mergeCell ref="AH6:AQ6"/>
    <mergeCell ref="AR6:BF6"/>
    <mergeCell ref="BG6:BP6"/>
    <mergeCell ref="BQ6:CA6"/>
    <mergeCell ref="CB6:CM6"/>
    <mergeCell ref="CN6:CX6"/>
    <mergeCell ref="CY6:DH6"/>
    <mergeCell ref="CB5:CM5"/>
    <mergeCell ref="CN5:CX5"/>
    <mergeCell ref="CY5:DH5"/>
    <mergeCell ref="DI5:DT5"/>
    <mergeCell ref="DU5:ED5"/>
    <mergeCell ref="EE5:EO5"/>
    <mergeCell ref="DU3:ED4"/>
    <mergeCell ref="EE3:EZ3"/>
    <mergeCell ref="FA3:FK4"/>
    <mergeCell ref="EE4:EO4"/>
    <mergeCell ref="EP4:EZ4"/>
    <mergeCell ref="A5:AG5"/>
    <mergeCell ref="AH5:AQ5"/>
    <mergeCell ref="AR5:BF5"/>
    <mergeCell ref="BG5:BP5"/>
    <mergeCell ref="BQ5:CA5"/>
    <mergeCell ref="B1:FJ1"/>
    <mergeCell ref="A3:AG4"/>
    <mergeCell ref="AH3:AQ4"/>
    <mergeCell ref="AR3:BF4"/>
    <mergeCell ref="BG3:BP4"/>
    <mergeCell ref="BQ3:CA4"/>
    <mergeCell ref="CB3:CM4"/>
    <mergeCell ref="CN3:CX4"/>
    <mergeCell ref="CY3:DH4"/>
    <mergeCell ref="DI3:DT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Install</cp:lastModifiedBy>
  <cp:lastPrinted>2011-06-24T10:01:03Z</cp:lastPrinted>
  <dcterms:created xsi:type="dcterms:W3CDTF">2011-01-11T10:25:48Z</dcterms:created>
  <dcterms:modified xsi:type="dcterms:W3CDTF">2014-04-29T01:26:37Z</dcterms:modified>
  <cp:category/>
  <cp:version/>
  <cp:contentType/>
  <cp:contentStatus/>
</cp:coreProperties>
</file>