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trochenkoTA\Desktop\МОИ ЗАКУПКИ\Таня\223-ФЗ\План 2026\"/>
    </mc:Choice>
  </mc:AlternateContent>
  <bookViews>
    <workbookView xWindow="0" yWindow="0" windowWidth="28800" windowHeight="12285" tabRatio="316" activeTab="3"/>
  </bookViews>
  <sheets>
    <sheet name="титул" sheetId="2" r:id="rId1"/>
    <sheet name="план закупок" sheetId="1" state="hidden" r:id="rId2"/>
    <sheet name="конкурсы" sheetId="3" state="hidden" r:id="rId3"/>
    <sheet name="план закупок 2024" sheetId="4" r:id="rId4"/>
    <sheet name="Лист1" sheetId="5" r:id="rId5"/>
  </sheets>
  <definedNames>
    <definedName name="_xlnm._FilterDatabase" localSheetId="4" hidden="1">Лист1!$A$16:$Q$115</definedName>
    <definedName name="_xlnm._FilterDatabase" localSheetId="3" hidden="1">'план закупок 2024'!$A$15:$Q$44</definedName>
    <definedName name="_xlnm.Print_Titles" localSheetId="1">'план закупок'!$1:$6</definedName>
    <definedName name="_xlnm.Print_Titles" localSheetId="3">'план закупок 2024'!$15:$15</definedName>
  </definedNames>
  <calcPr calcId="162913"/>
</workbook>
</file>

<file path=xl/calcChain.xml><?xml version="1.0" encoding="utf-8"?>
<calcChain xmlns="http://schemas.openxmlformats.org/spreadsheetml/2006/main">
  <c r="A38" i="4" l="1"/>
  <c r="A39" i="4" s="1"/>
  <c r="A22" i="4" l="1"/>
  <c r="A23" i="4" s="1"/>
  <c r="A42" i="4" l="1"/>
  <c r="A43" i="4" s="1"/>
  <c r="A34" i="4"/>
  <c r="A35" i="4" s="1"/>
  <c r="A30" i="4"/>
  <c r="A31" i="4" s="1"/>
  <c r="A26" i="4"/>
  <c r="A27" i="4" s="1"/>
  <c r="K44" i="4" l="1"/>
  <c r="A18" i="4" l="1"/>
  <c r="A19" i="4" s="1"/>
  <c r="K115" i="5" l="1"/>
  <c r="K26" i="3" l="1"/>
  <c r="K24" i="3"/>
  <c r="K22" i="3"/>
  <c r="K14" i="3"/>
  <c r="K12" i="3"/>
  <c r="K10" i="3"/>
  <c r="K38" i="3" s="1"/>
  <c r="M37" i="1" l="1"/>
  <c r="M157" i="1"/>
  <c r="N299" i="1"/>
  <c r="N330" i="1"/>
  <c r="N358" i="1"/>
  <c r="L358" i="1"/>
  <c r="M358" i="1"/>
  <c r="O358" i="1"/>
  <c r="K358" i="1"/>
  <c r="L330" i="1"/>
  <c r="M330" i="1"/>
  <c r="K330" i="1"/>
  <c r="L299" i="1"/>
  <c r="M299" i="1"/>
  <c r="K299" i="1"/>
  <c r="N157" i="1"/>
  <c r="K157" i="1"/>
  <c r="N37" i="1"/>
  <c r="N359" i="1" l="1"/>
  <c r="M359" i="1"/>
  <c r="K33" i="1" l="1"/>
  <c r="K29" i="1"/>
  <c r="K31" i="1"/>
  <c r="K20" i="1"/>
  <c r="K17" i="1"/>
  <c r="K15" i="1"/>
  <c r="K37" i="1" l="1"/>
  <c r="K359" i="1" s="1"/>
  <c r="O129" i="1"/>
  <c r="O303" i="1"/>
  <c r="O330" i="1" s="1"/>
  <c r="O291" i="1"/>
  <c r="O269" i="1"/>
  <c r="O239" i="1"/>
  <c r="O233" i="1"/>
  <c r="O231" i="1"/>
  <c r="O207" i="1"/>
  <c r="O189" i="1"/>
  <c r="O187" i="1"/>
  <c r="O175" i="1"/>
  <c r="O171" i="1"/>
  <c r="O163" i="1"/>
  <c r="O33" i="1"/>
  <c r="O31" i="1"/>
  <c r="O29" i="1"/>
  <c r="O24" i="1"/>
  <c r="O20" i="1"/>
  <c r="O153" i="1"/>
  <c r="O149" i="1"/>
  <c r="O147" i="1"/>
  <c r="O145" i="1"/>
  <c r="O143" i="1"/>
  <c r="O47" i="1"/>
  <c r="O89" i="1"/>
  <c r="O83" i="1"/>
  <c r="O73" i="1"/>
  <c r="O71" i="1"/>
  <c r="O67" i="1"/>
  <c r="O137" i="1"/>
  <c r="O127" i="1"/>
  <c r="O26" i="1"/>
  <c r="O65" i="1"/>
  <c r="O121" i="1"/>
  <c r="O119" i="1"/>
  <c r="O17" i="1"/>
  <c r="O15" i="1"/>
  <c r="O9" i="1"/>
  <c r="O61" i="1"/>
  <c r="O57" i="1"/>
  <c r="O51" i="1"/>
  <c r="O49" i="1"/>
  <c r="O43" i="1"/>
  <c r="O39" i="1"/>
  <c r="L29" i="1"/>
  <c r="L37" i="1" s="1"/>
  <c r="L153" i="1"/>
  <c r="L95" i="1"/>
  <c r="L69" i="1"/>
  <c r="L157" i="1" l="1"/>
  <c r="L359" i="1" s="1"/>
  <c r="O157" i="1"/>
  <c r="O37" i="1"/>
  <c r="O299" i="1"/>
  <c r="O359" i="1" l="1"/>
</calcChain>
</file>

<file path=xl/comments1.xml><?xml version="1.0" encoding="utf-8"?>
<comments xmlns="http://schemas.openxmlformats.org/spreadsheetml/2006/main">
  <authors>
    <author>Alex_D</author>
  </authors>
  <commentList>
    <comment ref="L69" authorId="0" shapeId="0">
      <text>
        <r>
          <rPr>
            <b/>
            <sz val="8"/>
            <color indexed="81"/>
            <rFont val="Tahoma"/>
            <family val="2"/>
            <charset val="204"/>
          </rPr>
          <t>Alex_D:</t>
        </r>
        <r>
          <rPr>
            <sz val="8"/>
            <color indexed="81"/>
            <rFont val="Tahoma"/>
            <family val="2"/>
            <charset val="204"/>
          </rPr>
          <t xml:space="preserve">
+з/ч для автопогрузч, автозапчасти</t>
        </r>
      </text>
    </comment>
    <comment ref="K95" authorId="0" shapeId="0">
      <text>
        <r>
          <rPr>
            <b/>
            <sz val="8"/>
            <color indexed="81"/>
            <rFont val="Tahoma"/>
            <family val="2"/>
            <charset val="204"/>
          </rPr>
          <t>Alex_D:</t>
        </r>
        <r>
          <rPr>
            <sz val="8"/>
            <color indexed="81"/>
            <rFont val="Tahoma"/>
            <family val="2"/>
            <charset val="204"/>
          </rPr>
          <t xml:space="preserve">
+светильники, лампы</t>
        </r>
      </text>
    </comment>
    <comment ref="L95" authorId="0" shapeId="0">
      <text>
        <r>
          <rPr>
            <b/>
            <sz val="8"/>
            <color indexed="81"/>
            <rFont val="Tahoma"/>
            <family val="2"/>
            <charset val="204"/>
          </rPr>
          <t>Alex_D:</t>
        </r>
        <r>
          <rPr>
            <sz val="8"/>
            <color indexed="81"/>
            <rFont val="Tahoma"/>
            <family val="2"/>
            <charset val="204"/>
          </rPr>
          <t xml:space="preserve">
+светильники, лампы</t>
        </r>
      </text>
    </comment>
    <comment ref="L153" authorId="0" shapeId="0">
      <text>
        <r>
          <rPr>
            <b/>
            <sz val="8"/>
            <color indexed="81"/>
            <rFont val="Tahoma"/>
            <family val="2"/>
            <charset val="204"/>
          </rPr>
          <t>Alex_D:</t>
        </r>
        <r>
          <rPr>
            <sz val="8"/>
            <color indexed="81"/>
            <rFont val="Tahoma"/>
            <family val="2"/>
            <charset val="204"/>
          </rPr>
          <t xml:space="preserve">
+ измерит приборы</t>
        </r>
      </text>
    </comment>
    <comment ref="K225" authorId="0" shapeId="0">
      <text>
        <r>
          <rPr>
            <b/>
            <sz val="8"/>
            <color indexed="81"/>
            <rFont val="Tahoma"/>
            <family val="2"/>
            <charset val="204"/>
          </rPr>
          <t>Alex_D:</t>
        </r>
        <r>
          <rPr>
            <sz val="8"/>
            <color indexed="81"/>
            <rFont val="Tahoma"/>
            <family val="2"/>
            <charset val="204"/>
          </rPr>
          <t xml:space="preserve">
автострахование</t>
        </r>
      </text>
    </comment>
    <comment ref="L225" authorId="0" shapeId="0">
      <text>
        <r>
          <rPr>
            <b/>
            <sz val="8"/>
            <color indexed="81"/>
            <rFont val="Tahoma"/>
            <family val="2"/>
            <charset val="204"/>
          </rPr>
          <t>Alex_D:</t>
        </r>
        <r>
          <rPr>
            <sz val="8"/>
            <color indexed="81"/>
            <rFont val="Tahoma"/>
            <family val="2"/>
            <charset val="204"/>
          </rPr>
          <t xml:space="preserve">
автострахование</t>
        </r>
      </text>
    </comment>
    <comment ref="K229" authorId="0" shapeId="0">
      <text>
        <r>
          <rPr>
            <b/>
            <sz val="8"/>
            <color indexed="81"/>
            <rFont val="Tahoma"/>
            <family val="2"/>
            <charset val="204"/>
          </rPr>
          <t>Alex_D:</t>
        </r>
        <r>
          <rPr>
            <sz val="8"/>
            <color indexed="81"/>
            <rFont val="Tahoma"/>
            <family val="2"/>
            <charset val="204"/>
          </rPr>
          <t xml:space="preserve">
сервисное обслуж автотрансп</t>
        </r>
      </text>
    </comment>
    <comment ref="L229" authorId="0" shapeId="0">
      <text>
        <r>
          <rPr>
            <b/>
            <sz val="8"/>
            <color indexed="81"/>
            <rFont val="Tahoma"/>
            <family val="2"/>
            <charset val="204"/>
          </rPr>
          <t>Alex_D:</t>
        </r>
        <r>
          <rPr>
            <sz val="8"/>
            <color indexed="81"/>
            <rFont val="Tahoma"/>
            <family val="2"/>
            <charset val="204"/>
          </rPr>
          <t xml:space="preserve">
сервисное обслуж автотрансп</t>
        </r>
      </text>
    </comment>
    <comment ref="K273" authorId="0" shapeId="0">
      <text>
        <r>
          <rPr>
            <b/>
            <sz val="8"/>
            <color indexed="81"/>
            <rFont val="Tahoma"/>
            <family val="2"/>
            <charset val="204"/>
          </rPr>
          <t>Alex_D:</t>
        </r>
        <r>
          <rPr>
            <sz val="8"/>
            <color indexed="81"/>
            <rFont val="Tahoma"/>
            <family val="2"/>
            <charset val="204"/>
          </rPr>
          <t xml:space="preserve">
ремонт зданий и сооружений</t>
        </r>
      </text>
    </comment>
    <comment ref="L273" authorId="0" shapeId="0">
      <text>
        <r>
          <rPr>
            <b/>
            <sz val="8"/>
            <color indexed="81"/>
            <rFont val="Tahoma"/>
            <family val="2"/>
            <charset val="204"/>
          </rPr>
          <t>Alex_D:</t>
        </r>
        <r>
          <rPr>
            <sz val="8"/>
            <color indexed="81"/>
            <rFont val="Tahoma"/>
            <family val="2"/>
            <charset val="204"/>
          </rPr>
          <t xml:space="preserve">
ремонт зданий и сооружений</t>
        </r>
      </text>
    </comment>
  </commentList>
</comments>
</file>

<file path=xl/sharedStrings.xml><?xml version="1.0" encoding="utf-8"?>
<sst xmlns="http://schemas.openxmlformats.org/spreadsheetml/2006/main" count="2671" uniqueCount="678">
  <si>
    <t>Порядковый номер</t>
  </si>
  <si>
    <t>Код по ОКВЭД</t>
  </si>
  <si>
    <t>Код по ОКДП</t>
  </si>
  <si>
    <t>Условия договора</t>
  </si>
  <si>
    <t>Способ закупки</t>
  </si>
  <si>
    <t>Закупка в электронной форме</t>
  </si>
  <si>
    <t>Предмет договора</t>
  </si>
  <si>
    <t>Минимально необходимые требования, предъявляемые к закупаемым товарам (работам, услугам)</t>
  </si>
  <si>
    <t>Единица измерения</t>
  </si>
  <si>
    <t>Сведения о количестве (объеме)</t>
  </si>
  <si>
    <t>Регион поставки товаров (выполнения работ, оказания услуг)</t>
  </si>
  <si>
    <t>Сведения о цене заключенного договора (цене лота)</t>
  </si>
  <si>
    <t>График осуществления процедур закупки</t>
  </si>
  <si>
    <t>Поставлено с нач.года (21.10.14), руб.</t>
  </si>
  <si>
    <t>Код по ОКЕИ</t>
  </si>
  <si>
    <t>наименование</t>
  </si>
  <si>
    <t>Код по ОКАТО</t>
  </si>
  <si>
    <t xml:space="preserve">Планируемая дата или период размещения извещения о закупке </t>
  </si>
  <si>
    <t xml:space="preserve">Срок исполнения договора </t>
  </si>
  <si>
    <t>да/нет</t>
  </si>
  <si>
    <t>(месяц, год)</t>
  </si>
  <si>
    <t>11.1</t>
  </si>
  <si>
    <t>27.1</t>
  </si>
  <si>
    <t>Металл, металлоизделия</t>
  </si>
  <si>
    <t>Товар сертифицирован Соответствие ГОСТ</t>
  </si>
  <si>
    <t>т</t>
  </si>
  <si>
    <t>г. Красноярск</t>
  </si>
  <si>
    <t>Февраль</t>
  </si>
  <si>
    <t>Закупка у единственного источника</t>
  </si>
  <si>
    <t>Нет</t>
  </si>
  <si>
    <t>Металл( с наличием сертификата речного регистра)</t>
  </si>
  <si>
    <t>нет</t>
  </si>
  <si>
    <t>у.е.</t>
  </si>
  <si>
    <t>29.2</t>
  </si>
  <si>
    <t>Цепь якорная</t>
  </si>
  <si>
    <t>Март</t>
  </si>
  <si>
    <t>Апрель</t>
  </si>
  <si>
    <t>28.73</t>
  </si>
  <si>
    <t>Стальной канат</t>
  </si>
  <si>
    <t>РТИ</t>
  </si>
  <si>
    <t>у.е</t>
  </si>
  <si>
    <t>Кислород, газ сжиженный СПБТ, ацетилен, углекислота</t>
  </si>
  <si>
    <t>шт</t>
  </si>
  <si>
    <t>Декабрь</t>
  </si>
  <si>
    <t>27.16</t>
  </si>
  <si>
    <t>Материалы верхнего строения пути</t>
  </si>
  <si>
    <t>компл</t>
  </si>
  <si>
    <t>Такелажные изделия</t>
  </si>
  <si>
    <t>Январь</t>
  </si>
  <si>
    <t>29.40.4</t>
  </si>
  <si>
    <t>Сварочное оборудование</t>
  </si>
  <si>
    <t>Качество, срок исполнения, оптимальнаяст-ть</t>
  </si>
  <si>
    <t>Шт.</t>
  </si>
  <si>
    <t xml:space="preserve">Январь </t>
  </si>
  <si>
    <t>51.53.24</t>
  </si>
  <si>
    <t>Строительные материалы</t>
  </si>
  <si>
    <t>45.1</t>
  </si>
  <si>
    <t>Бетон</t>
  </si>
  <si>
    <t>52.1</t>
  </si>
  <si>
    <t>Отделочные материалы</t>
  </si>
  <si>
    <t>DD</t>
  </si>
  <si>
    <t>Пиломатериалы</t>
  </si>
  <si>
    <t>25.22</t>
  </si>
  <si>
    <t>Тара</t>
  </si>
  <si>
    <t>20.40</t>
  </si>
  <si>
    <t>Май</t>
  </si>
  <si>
    <t>35.11.1</t>
  </si>
  <si>
    <t>Причальный плотик</t>
  </si>
  <si>
    <t>Лакокрасочные материалы и растворители</t>
  </si>
  <si>
    <t>24.61</t>
  </si>
  <si>
    <t>Сорбент «Унисорб-био»</t>
  </si>
  <si>
    <t>Заградительные боны</t>
  </si>
  <si>
    <t>17.54.3</t>
  </si>
  <si>
    <t>МКР полипропиленовые из  2-х оболочек</t>
  </si>
  <si>
    <t>Запрос цен</t>
  </si>
  <si>
    <t>МКР полипропиленовые</t>
  </si>
  <si>
    <t>МКР капроновые</t>
  </si>
  <si>
    <t>Веревка (канат) льняная</t>
  </si>
  <si>
    <t>17.52</t>
  </si>
  <si>
    <t>Шпагат полипропиленовый</t>
  </si>
  <si>
    <t>кг</t>
  </si>
  <si>
    <t>Хозтовары, хозяйственный инвентарь</t>
  </si>
  <si>
    <t>Крема, защитные средства</t>
  </si>
  <si>
    <t>Бумага офисная</t>
  </si>
  <si>
    <t>уп.</t>
  </si>
  <si>
    <t>Июнь</t>
  </si>
  <si>
    <t>29.22.6</t>
  </si>
  <si>
    <t>Грузозахватные устройства</t>
  </si>
  <si>
    <t>Насосы (в ассортименте)</t>
  </si>
  <si>
    <t>28.63</t>
  </si>
  <si>
    <t>2946253</t>
  </si>
  <si>
    <t>Пломбировочные устройства</t>
  </si>
  <si>
    <t>Канцелярские товары</t>
  </si>
  <si>
    <t>Бланочная продукция</t>
  </si>
  <si>
    <t xml:space="preserve">Хозяйственные товары </t>
  </si>
  <si>
    <t>(моющие ср-ва)</t>
  </si>
  <si>
    <t>Полиграфическая продукция в связи с празднованием 80-летия ОАО «КРП»</t>
  </si>
  <si>
    <t>комп.</t>
  </si>
  <si>
    <t xml:space="preserve">Запчасти для спецтехники </t>
  </si>
  <si>
    <t>Запчасти для погрузчиков</t>
  </si>
  <si>
    <t xml:space="preserve">Автошины </t>
  </si>
  <si>
    <t>31.4</t>
  </si>
  <si>
    <t>Аккумуляторы</t>
  </si>
  <si>
    <t>29.14</t>
  </si>
  <si>
    <t>Подшипники</t>
  </si>
  <si>
    <t>29.22</t>
  </si>
  <si>
    <t>Запасные части для портальных кранов</t>
  </si>
  <si>
    <t>Запасные части для плавучих кранов</t>
  </si>
  <si>
    <t>26.1</t>
  </si>
  <si>
    <t>3513191</t>
  </si>
  <si>
    <t>Иллюминаторы</t>
  </si>
  <si>
    <t>28.7</t>
  </si>
  <si>
    <t>3513192</t>
  </si>
  <si>
    <t>Двери судовые</t>
  </si>
  <si>
    <t>51.54.3</t>
  </si>
  <si>
    <t>Слесарно-монтажный</t>
  </si>
  <si>
    <t>Металлорежущий</t>
  </si>
  <si>
    <t>Измерительный</t>
  </si>
  <si>
    <t>26.81</t>
  </si>
  <si>
    <t>Абразивно-шлифовальный</t>
  </si>
  <si>
    <t>Крепежный</t>
  </si>
  <si>
    <t>28.75</t>
  </si>
  <si>
    <t>28.21</t>
  </si>
  <si>
    <t>Гражданские фильтруюшие противогазы</t>
  </si>
  <si>
    <t>Сентябрь</t>
  </si>
  <si>
    <t>36.1</t>
  </si>
  <si>
    <t>Мебель (ассортимент)</t>
  </si>
  <si>
    <t>29.71</t>
  </si>
  <si>
    <t>Бытовая техника (ассортимент)</t>
  </si>
  <si>
    <t>Сборно-разборные секции</t>
  </si>
  <si>
    <t>Двери</t>
  </si>
  <si>
    <t>Пожарный инвентарь</t>
  </si>
  <si>
    <t>Электродвигатели</t>
  </si>
  <si>
    <t>Ноябрь</t>
  </si>
  <si>
    <t>31.2</t>
  </si>
  <si>
    <t>Контакторы, контакты</t>
  </si>
  <si>
    <t>компл.</t>
  </si>
  <si>
    <t>Гидротолкатели</t>
  </si>
  <si>
    <t>Электротехническая продукция</t>
  </si>
  <si>
    <t>Кабель, провод</t>
  </si>
  <si>
    <t>м</t>
  </si>
  <si>
    <t>32.0</t>
  </si>
  <si>
    <t>Компьютерная техника и программное обеспечение</t>
  </si>
  <si>
    <t>Программное обеспечение  IBM Lotus</t>
  </si>
  <si>
    <t>32.2</t>
  </si>
  <si>
    <t>Телефонные аппараты и прочее</t>
  </si>
  <si>
    <t>Право использования защитных программ для ЭВМ</t>
  </si>
  <si>
    <t>комп</t>
  </si>
  <si>
    <t>Спецодежда, спецобувь, СИЗ</t>
  </si>
  <si>
    <t>18.21</t>
  </si>
  <si>
    <t>Спецодежда (номенклатура, размер)</t>
  </si>
  <si>
    <t>Спецобувь (номенклатура, размер)</t>
  </si>
  <si>
    <t xml:space="preserve">СИЗ </t>
  </si>
  <si>
    <t>(рукавицы, перчатки)</t>
  </si>
  <si>
    <t>ГСМ</t>
  </si>
  <si>
    <t>51.51</t>
  </si>
  <si>
    <t>Бензин и дизельное топливо</t>
  </si>
  <si>
    <t>Судовое маловязкое топливо</t>
  </si>
  <si>
    <t>Масло (ассортимент)</t>
  </si>
  <si>
    <t>л</t>
  </si>
  <si>
    <t>Антифризы и жидкости готовые</t>
  </si>
  <si>
    <t>т.л</t>
  </si>
  <si>
    <t>Услуги</t>
  </si>
  <si>
    <t>72.60</t>
  </si>
  <si>
    <t>Обслуживание оргтехники</t>
  </si>
  <si>
    <t xml:space="preserve">Декабрь </t>
  </si>
  <si>
    <t>74.30.1</t>
  </si>
  <si>
    <t>Проведение программы производственного контроля (СОТиОС)</t>
  </si>
  <si>
    <t>74.6</t>
  </si>
  <si>
    <t>Охрана объектов ОАО «КРП»</t>
  </si>
  <si>
    <t>74.30.8</t>
  </si>
  <si>
    <t>Услуги ГРСИ, Регистра</t>
  </si>
  <si>
    <t>74.30.4</t>
  </si>
  <si>
    <t>Обследование кранов (ТО) экспертиза</t>
  </si>
  <si>
    <t>61.20.2</t>
  </si>
  <si>
    <t>КОФ ЕРП (комплексное обслуживание флота)</t>
  </si>
  <si>
    <t>74.60</t>
  </si>
  <si>
    <t>ТО охранно-пожарной сигнализации (ГОиЧС)</t>
  </si>
  <si>
    <t>45.25.6</t>
  </si>
  <si>
    <t>Огнезащитная обработка деревянных конструкций</t>
  </si>
  <si>
    <t>90.00.2</t>
  </si>
  <si>
    <t>Захоронение отходов 4-5 классов опасности</t>
  </si>
  <si>
    <t>Обследование подводных частей причалов (ТО)</t>
  </si>
  <si>
    <t>60.10.2</t>
  </si>
  <si>
    <t>Техобслуживание тепловозов</t>
  </si>
  <si>
    <t>. 35.20.9</t>
  </si>
  <si>
    <t>Подготовка и диагностика узлов тепловоза</t>
  </si>
  <si>
    <t>Февраль  20ё14</t>
  </si>
  <si>
    <t>35.20.9</t>
  </si>
  <si>
    <t>Текущий ремонт тепловозов</t>
  </si>
  <si>
    <t>74.30.7</t>
  </si>
  <si>
    <t>ТО погрузчиков</t>
  </si>
  <si>
    <t>Техническое содержание ж/д путей «Енисей»</t>
  </si>
  <si>
    <t>ТО видеонаблюдения</t>
  </si>
  <si>
    <t>90.00</t>
  </si>
  <si>
    <t>Чистка канализации</t>
  </si>
  <si>
    <t>Октябрь</t>
  </si>
  <si>
    <t>45.31</t>
  </si>
  <si>
    <t>Установка приборов учета на опоре</t>
  </si>
  <si>
    <t>Лаб. исследования состава поверхностных вод акватории р.Енисей</t>
  </si>
  <si>
    <t>74.30.9</t>
  </si>
  <si>
    <t>Морфометрические исследования</t>
  </si>
  <si>
    <t>Июль</t>
  </si>
  <si>
    <t>Август</t>
  </si>
  <si>
    <t>Инструментальные замеры атмосферного воздуха на границе СЗЗ</t>
  </si>
  <si>
    <t>Лабораторные исследования воды из скважины Песчанка</t>
  </si>
  <si>
    <t>74.30.1 </t>
  </si>
  <si>
    <t>7422012 </t>
  </si>
  <si>
    <t>Лабораторные исследования воды  ЕПКНСМ физ факторы</t>
  </si>
  <si>
    <t xml:space="preserve">Обследование зданий </t>
  </si>
  <si>
    <t>74.70.1 </t>
  </si>
  <si>
    <t>Клининг</t>
  </si>
  <si>
    <t>Комп</t>
  </si>
  <si>
    <t>45.2</t>
  </si>
  <si>
    <t>Ремонт флота Слипование КПЛ №56</t>
  </si>
  <si>
    <t>35.11.9</t>
  </si>
  <si>
    <t>Ремонт подводной части корпуса КПЛ №56</t>
  </si>
  <si>
    <t>ПО Этран (ком. отд)</t>
  </si>
  <si>
    <t>72 </t>
  </si>
  <si>
    <t>ПО Консультант +</t>
  </si>
  <si>
    <t>Услуги по обслуживанию 1С</t>
  </si>
  <si>
    <t>66.03.1</t>
  </si>
  <si>
    <t>Страхование ДМС</t>
  </si>
  <si>
    <t>66.03</t>
  </si>
  <si>
    <t>Страхование ответственности судовладельцев</t>
  </si>
  <si>
    <t>66.03.3</t>
  </si>
  <si>
    <t>Страхование ОПО</t>
  </si>
  <si>
    <t>75.24</t>
  </si>
  <si>
    <t>Разработка планов обеспечения транспортной безопасности транспортных средств и объектов транспортной инфраструктуры</t>
  </si>
  <si>
    <t>45.21.6</t>
  </si>
  <si>
    <t xml:space="preserve">Ремонт перекрытий кровли </t>
  </si>
  <si>
    <t>50.3</t>
  </si>
  <si>
    <t>Установка дополнительного оборудования на автомобиль</t>
  </si>
  <si>
    <t>74.70.3</t>
  </si>
  <si>
    <t>Работы по наблюдению, профилактике и дератизации</t>
  </si>
  <si>
    <t>45.34</t>
  </si>
  <si>
    <t>Работы по проектированию и оснащению автоматическими установками пожарной сигнализации и пожаротушения</t>
  </si>
  <si>
    <t>92.31.21</t>
  </si>
  <si>
    <t>Оказание услуг по организации мероприятий в связи с празднованием 80-летия ОАО «КРП»</t>
  </si>
  <si>
    <t xml:space="preserve">Обследование плавучих кранов </t>
  </si>
  <si>
    <t>Техническое обслуживание электроотопления</t>
  </si>
  <si>
    <t>31.20.9</t>
  </si>
  <si>
    <t>Ремонт кабельных линий 6-10 кВ, 0.4 кВ</t>
  </si>
  <si>
    <t>45.21.3</t>
  </si>
  <si>
    <t xml:space="preserve">Ремонт и наладка подстанций </t>
  </si>
  <si>
    <t>Ремонт силовых трансформаторов, электромашин и сварочных аппаратов</t>
  </si>
  <si>
    <t>92.62</t>
  </si>
  <si>
    <t xml:space="preserve">Аренда плав. дорожки в бассейне </t>
  </si>
  <si>
    <t>85.11.2</t>
  </si>
  <si>
    <t>Санаторно-курортные услуги</t>
  </si>
  <si>
    <t>Санаторно-курортные путевки для детей</t>
  </si>
  <si>
    <t>74.20.45</t>
  </si>
  <si>
    <t>Поверка средств измерений</t>
  </si>
  <si>
    <t>Проведение аттестации рабочих мест ОАО «КРП»</t>
  </si>
  <si>
    <t>45.23.1</t>
  </si>
  <si>
    <t>Ремонт подкрановых путей грузового района «Енисей</t>
  </si>
  <si>
    <t>45.24</t>
  </si>
  <si>
    <t>Ремонт причальной стенки</t>
  </si>
  <si>
    <t>74.84</t>
  </si>
  <si>
    <t>Ремонт пола контейнеров</t>
  </si>
  <si>
    <t>Изготовление и монтаж окон в кабины крановщиков на плавкраны</t>
  </si>
  <si>
    <t>61.1</t>
  </si>
  <si>
    <t>Аренда портальных кранов</t>
  </si>
  <si>
    <t>70.31.22</t>
  </si>
  <si>
    <t>Оценка имущества ОАО «Красноярский речной порт»</t>
  </si>
  <si>
    <t>29.23.9</t>
  </si>
  <si>
    <t>Техническое обслуживание кондиционеров</t>
  </si>
  <si>
    <t>Ремонт кровли здания конторы и бытовых помещений</t>
  </si>
  <si>
    <t>2915000</t>
  </si>
  <si>
    <t>Ремонт металлоконструкций портальных кранов и обследование швов</t>
  </si>
  <si>
    <t>9910090</t>
  </si>
  <si>
    <t>Разработка техдокументации по установке спасательной шлюпки, спасательного плота и радиолокационной станции на т/х "БТП-605"</t>
  </si>
  <si>
    <t>Разработка техдокументации по установке швартовных лебедок на плавкраны</t>
  </si>
  <si>
    <t>Разработка техдокументации по установке спасательной шлюпки на плавкраны</t>
  </si>
  <si>
    <t>30.02</t>
  </si>
  <si>
    <t>3020000</t>
  </si>
  <si>
    <t>Техническое сопровождение программного обеспечения</t>
  </si>
  <si>
    <t>3132112</t>
  </si>
  <si>
    <t>Ремонт кабельной телефонной сети</t>
  </si>
  <si>
    <t>4540020</t>
  </si>
  <si>
    <t>Ремонтно-отделочные работы в кабинетах управления</t>
  </si>
  <si>
    <t>15</t>
  </si>
  <si>
    <t>1543039</t>
  </si>
  <si>
    <t>Сувенирная продукция</t>
  </si>
  <si>
    <t>Ремонтные работы объектов</t>
  </si>
  <si>
    <t>Ремонт отмостки и фасада здания магазина</t>
  </si>
  <si>
    <t>4510223</t>
  </si>
  <si>
    <t>Ремонт подкрановых путей 12,5 м</t>
  </si>
  <si>
    <t>50.10.1</t>
  </si>
  <si>
    <t>Фронтальный погрузчик (АМКОДОР 352)</t>
  </si>
  <si>
    <t xml:space="preserve">Март </t>
  </si>
  <si>
    <t>Система видеонаблюдения</t>
  </si>
  <si>
    <t>Компл.</t>
  </si>
  <si>
    <t>52.48.13</t>
  </si>
  <si>
    <t>Сервер HPProlant DL 360 p.</t>
  </si>
  <si>
    <t>Грузозахватное оборудование</t>
  </si>
  <si>
    <t>51.6</t>
  </si>
  <si>
    <t>Стиральная машина промышленная «Favorit»</t>
  </si>
  <si>
    <t xml:space="preserve">Июнь </t>
  </si>
  <si>
    <t>Компрессор дизельный поршневой ПКСД-5,25</t>
  </si>
  <si>
    <t xml:space="preserve">Сентябрь </t>
  </si>
  <si>
    <t>50.10.2</t>
  </si>
  <si>
    <t>Вакуумная машина КО 520Д</t>
  </si>
  <si>
    <t>Автомашина поливомоечная КО-806-23 МАЗ 5340В2</t>
  </si>
  <si>
    <t>Дизель-генератор аварийного электропитания 20 кВт</t>
  </si>
  <si>
    <t>51.88</t>
  </si>
  <si>
    <t>Трактор МТЗ 821 с навесным оборудованием</t>
  </si>
  <si>
    <t>34.10.2</t>
  </si>
  <si>
    <t>Легковой автомобиль</t>
  </si>
  <si>
    <t>Автокран КС 557136 К «Клинцы»</t>
  </si>
  <si>
    <t>9432000</t>
  </si>
  <si>
    <t>Капитально-восстановительный ремонт портального перегрузочного крана «Альбатрос» грузоподъемностью 10/20т</t>
  </si>
  <si>
    <t>2915363</t>
  </si>
  <si>
    <t>Грузоподъемная траверса</t>
  </si>
  <si>
    <t>29.24.1</t>
  </si>
  <si>
    <t>2944111</t>
  </si>
  <si>
    <t>Бактерицидный аппарат "БАКТ-3С"</t>
  </si>
  <si>
    <t>31.61</t>
  </si>
  <si>
    <t>3430371</t>
  </si>
  <si>
    <t>Нагнетатель смазочный С322М</t>
  </si>
  <si>
    <t>30.01</t>
  </si>
  <si>
    <t>3010030</t>
  </si>
  <si>
    <t>Многофункциональные устройства (МФУ)</t>
  </si>
  <si>
    <t>Наименование заказчика</t>
  </si>
  <si>
    <t>ОАО «Красноярский речной порт»</t>
  </si>
  <si>
    <t>Адрес местонахождения заказчика</t>
  </si>
  <si>
    <t>660059, г. Красноярск, ул. Коммунальная, д. 2</t>
  </si>
  <si>
    <t>Телефон заказчика</t>
  </si>
  <si>
    <t>Электронная почта заказчика</t>
  </si>
  <si>
    <t>ИНН</t>
  </si>
  <si>
    <t>КПП</t>
  </si>
  <si>
    <t>ОКАТО</t>
  </si>
  <si>
    <t>т. (391) 252-26-00, 252-26-52, т/ф (391) 201-21-47</t>
  </si>
  <si>
    <t>port@krasrp.ru, to2@krasrp.ru</t>
  </si>
  <si>
    <r>
      <t>Сведения о начальной (максимальной) цене договора (цене лота)</t>
    </r>
    <r>
      <rPr>
        <b/>
        <sz val="11"/>
        <color rgb="FF7030A0"/>
        <rFont val="Times New Roman"/>
        <family val="1"/>
        <charset val="204"/>
      </rPr>
      <t xml:space="preserve"> 2014 г.</t>
    </r>
  </si>
  <si>
    <r>
      <t xml:space="preserve">Сведения о начальной (максимальной) цене договора (цене лота) </t>
    </r>
    <r>
      <rPr>
        <b/>
        <sz val="11"/>
        <color rgb="FF00B050"/>
        <rFont val="Times New Roman"/>
        <family val="1"/>
        <charset val="204"/>
      </rPr>
      <t>2014 г., 15.10.14</t>
    </r>
  </si>
  <si>
    <t>Сведения о начальной (максимальной) цене договора (цене лота) 2015 г. (по заявкам и бюджету)</t>
  </si>
  <si>
    <t>20.</t>
  </si>
  <si>
    <t>2010040</t>
  </si>
  <si>
    <t>Круглый лес (для причальных плотиков)</t>
  </si>
  <si>
    <t>куб.м</t>
  </si>
  <si>
    <t>Автошины б/у (для причальных отбойников)</t>
  </si>
  <si>
    <t>2511100</t>
  </si>
  <si>
    <t>25.1</t>
  </si>
  <si>
    <t>3513040</t>
  </si>
  <si>
    <t>Ремонт деталей движительно-рулевого комплекса теплохода "БТП-605"</t>
  </si>
  <si>
    <t>Декабрь 2015 г.</t>
  </si>
  <si>
    <t>Январь 2015 г.</t>
  </si>
  <si>
    <t>Июль 2015 г.</t>
  </si>
  <si>
    <t>Ноябрь 2015 г.</t>
  </si>
  <si>
    <t>МТР на эксплуатацию (основной вид деятельности)</t>
  </si>
  <si>
    <t>МТР на ремонты и техобслуживание</t>
  </si>
  <si>
    <t>МТР по инвестициям</t>
  </si>
  <si>
    <t>Сантехническое оборудование, запорная арматура</t>
  </si>
  <si>
    <t>Машина для подготовки кромок с фрезой МКФ-18Р</t>
  </si>
  <si>
    <t>Аппарат воздушно-плазменной резки</t>
  </si>
  <si>
    <t>Судовая аппаратура АИС</t>
  </si>
  <si>
    <t>Автоматическая рециркуляционная очистная система</t>
  </si>
  <si>
    <t>Стиральная машина промышленная</t>
  </si>
  <si>
    <t>МФУ HP LaserJet Enterprise 700 M725z(А3)</t>
  </si>
  <si>
    <t>МФУ Canon image RUNNER 2520i (А3) (2015-2 шт.)</t>
  </si>
  <si>
    <t>МФУ Canon image RUNNER ADVANCE C2225i (А3,цв.)</t>
  </si>
  <si>
    <t>Колонка крановая (2015-5 шт, 2016-5 шт, 2017-5 шт)</t>
  </si>
  <si>
    <t>Телефонный шкаф ШР-2М (2015-4 шт.)</t>
  </si>
  <si>
    <t>Нагнетатель смазочный электрический</t>
  </si>
  <si>
    <t>Нанос КМН 80-65-155 с э/д 5,5 кВт</t>
  </si>
  <si>
    <t>Коротковолновый трансивер</t>
  </si>
  <si>
    <t xml:space="preserve">Аппарат бактерицидный </t>
  </si>
  <si>
    <t>Бульдозер</t>
  </si>
  <si>
    <t>Фрезерный станок</t>
  </si>
  <si>
    <t>Микроавтобус (8-10 мест)</t>
  </si>
  <si>
    <t>Вакуумный выключатель</t>
  </si>
  <si>
    <t>Капитальное строительство по инвестициям</t>
  </si>
  <si>
    <t>Капитальные ремонты по инвестициям</t>
  </si>
  <si>
    <t>Строительство периметрального ограждения зоны транспортной безопасности гр.района "Злобино"</t>
  </si>
  <si>
    <t>Технологическая очистка загрязненных нефтепродуктами грунтов на гр.районе "Злобино"</t>
  </si>
  <si>
    <t>Прокладка линий связи на гр.районе "Енисей"</t>
  </si>
  <si>
    <t>Строительство локального очистного сооружения на гр.районе "Енисей"</t>
  </si>
  <si>
    <t>МТР по инвестициям 2014 г.</t>
  </si>
  <si>
    <t>ИТОГО МТР на эксплуатацию:</t>
  </si>
  <si>
    <t>ИТОГО услуги:</t>
  </si>
  <si>
    <t>ИТОГО инвестиции 2014 г.:</t>
  </si>
  <si>
    <t>ИТОГО инвестиции 2015 г.:</t>
  </si>
  <si>
    <t>ВСЕГо по плану закупок</t>
  </si>
  <si>
    <t>ИТОГО МТР на ремонты и техобслуживание:</t>
  </si>
  <si>
    <t>Февраль 2015 г.</t>
  </si>
  <si>
    <t>Сведения о начальной (максимальной) цене договора (цене лота), руб. с НДС</t>
  </si>
  <si>
    <t>Ноябрь 2014 г.</t>
  </si>
  <si>
    <t>Июнь 2015 г.</t>
  </si>
  <si>
    <t>Март 2015 г.</t>
  </si>
  <si>
    <t>Сентябрь 2015 г.</t>
  </si>
  <si>
    <t>МТР на эксплуатацию, на ремонт и ТО</t>
  </si>
  <si>
    <t>План конкурсных процедур по закупкам МТР в 2015 г.</t>
  </si>
  <si>
    <t>Итого</t>
  </si>
  <si>
    <t>Да</t>
  </si>
  <si>
    <t>Колонка крановая</t>
  </si>
  <si>
    <t>Телефонный шкаф ШР-2М</t>
  </si>
  <si>
    <t>Апрель 2015 г.</t>
  </si>
  <si>
    <t>Август 2015 г.</t>
  </si>
  <si>
    <t>Декабрь 2014 г.</t>
  </si>
  <si>
    <t>Поддоны</t>
  </si>
  <si>
    <t>Генеральный директор</t>
  </si>
  <si>
    <t>ОАО "Красноярский речной порт"</t>
  </si>
  <si>
    <t>04401000000</t>
  </si>
  <si>
    <t>План закупок товаров, работ, услуг</t>
  </si>
  <si>
    <t xml:space="preserve">ПЛАН ЗАКУПКИ ТОВАРОВ, РАБОТ, УСЛУГ </t>
  </si>
  <si>
    <t>Открытое акционерное общество "Красноярский речной порт"</t>
  </si>
  <si>
    <t>660059, Красноярский, Красноярск, Коммунальная, дом 2</t>
  </si>
  <si>
    <t>Обоснование внесения изменений:</t>
  </si>
  <si>
    <t>Заказчик</t>
  </si>
  <si>
    <t>Минимально необходимые требования, предъявляемые к закупаемым товарам,работам,услугам</t>
  </si>
  <si>
    <t>Ед. измерения</t>
  </si>
  <si>
    <t>Регион поставки товаров, выполнения работ, оказания услуг</t>
  </si>
  <si>
    <t>Планируемая дата или период размещения извещения о закупке(месяц, год)</t>
  </si>
  <si>
    <t>Срок исполнения договора(месяц, год)</t>
  </si>
  <si>
    <t>Товар сертифицирован, соответствует ГОСТ, ТУ</t>
  </si>
  <si>
    <t>Килограмм</t>
  </si>
  <si>
    <t>Красноярский край</t>
  </si>
  <si>
    <t>Условная единица</t>
  </si>
  <si>
    <t>900.00</t>
  </si>
  <si>
    <t>Штука</t>
  </si>
  <si>
    <t>500.00</t>
  </si>
  <si>
    <t>Комплект</t>
  </si>
  <si>
    <t>1 000.00</t>
  </si>
  <si>
    <t>Упаковка</t>
  </si>
  <si>
    <t>1 200.00</t>
  </si>
  <si>
    <t>100.00</t>
  </si>
  <si>
    <t>5 000.00</t>
  </si>
  <si>
    <t>Бытовая химия (моющие средства)</t>
  </si>
  <si>
    <t>2 000.00</t>
  </si>
  <si>
    <t>Крем, защитные средства</t>
  </si>
  <si>
    <t>2 750.00</t>
  </si>
  <si>
    <t>Тонна; Метрическая тонна (1000 кг)</t>
  </si>
  <si>
    <t>Товар сертифицирован, соответствует ГОСт и ТУ</t>
  </si>
  <si>
    <t>1 600.00</t>
  </si>
  <si>
    <t>200.00</t>
  </si>
  <si>
    <t>Сварочной оборудование и материалы</t>
  </si>
  <si>
    <t>4 000.00</t>
  </si>
  <si>
    <t>Пиломатериал</t>
  </si>
  <si>
    <t>10.00</t>
  </si>
  <si>
    <t>Запчасти для спецтехники</t>
  </si>
  <si>
    <t>600.00</t>
  </si>
  <si>
    <t>Запчасти для авторанспорта</t>
  </si>
  <si>
    <t>Автошины</t>
  </si>
  <si>
    <t>50.00</t>
  </si>
  <si>
    <t>Слесарно-монтажный инструмент</t>
  </si>
  <si>
    <t>Металлорежущий инструмент</t>
  </si>
  <si>
    <t>Абразивно-шлифовальный инструмент</t>
  </si>
  <si>
    <t>Крепежный инструмент</t>
  </si>
  <si>
    <t>10 000.00</t>
  </si>
  <si>
    <t>_____________________ А.А. Вахрушев</t>
  </si>
  <si>
    <t>"____" ________________ 2015 г.</t>
  </si>
  <si>
    <t>на 2016 год (на период с 01.01.2016 по 31.12.2016 г.)</t>
  </si>
  <si>
    <t>Услуги охраны</t>
  </si>
  <si>
    <t>Качество, срок исполнения, оптимальная стоимость</t>
  </si>
  <si>
    <t>Техническое обслуживание оборудования и дыхательных устройств АЗС</t>
  </si>
  <si>
    <t xml:space="preserve">Техническое обслуживание и ремонт автомобилей КАМАЗ </t>
  </si>
  <si>
    <t>Техническое обслуживание и ремонт автомобилей TOYOTA</t>
  </si>
  <si>
    <t>Организация сбора и утилизация отходов</t>
  </si>
  <si>
    <t>Код по ОКВЭД2</t>
  </si>
  <si>
    <t>Ремонт и ТО печатной техники</t>
  </si>
  <si>
    <t>Отвал для бульдозера МТЗ-82.1</t>
  </si>
  <si>
    <t>1.00</t>
  </si>
  <si>
    <t>Установка навигационного оборудования на теплоходе БТП-605</t>
  </si>
  <si>
    <t>Проведение программы производственного контроля</t>
  </si>
  <si>
    <t>Специальная оценка условий труда</t>
  </si>
  <si>
    <t>ТО электрического отопления</t>
  </si>
  <si>
    <t>Комплексное обслуживание флота</t>
  </si>
  <si>
    <t>Поверка приборов</t>
  </si>
  <si>
    <t>Расходы по оценке ОС</t>
  </si>
  <si>
    <t>Электроинструмент</t>
  </si>
  <si>
    <t>Услуги Речного Регистра - гидравлическое испытание, освидетельствование</t>
  </si>
  <si>
    <t>Услуги Речного Регистра - Технаблюдение за ремонтом флота</t>
  </si>
  <si>
    <t>Услуги Речного Регистра - первоначальная проверка применения СУБ на судне</t>
  </si>
  <si>
    <t>Техническое обслуживание АПС</t>
  </si>
  <si>
    <t>Техобслуживание погрузчиков</t>
  </si>
  <si>
    <t>Техобслуживание кондиционеров</t>
  </si>
  <si>
    <t>Обследование кранов</t>
  </si>
  <si>
    <t>Обследование и нивелировка подкрановых путей</t>
  </si>
  <si>
    <t>Испытание средств защиты, сопротивления изоляции контуров заземления</t>
  </si>
  <si>
    <t>ТО АСКУЭ</t>
  </si>
  <si>
    <t>Зачистка топливных емкостей</t>
  </si>
  <si>
    <t>Лабораторные исследования состава поверхностных вод акватории р. Енисей</t>
  </si>
  <si>
    <t>Измерение морфометрических показателей акватории</t>
  </si>
  <si>
    <t>Инструментальные измерения состава атмосферного воздуха на границе ССЗ</t>
  </si>
  <si>
    <t>Лабораторные исследования качества воды из скважины Песчанка</t>
  </si>
  <si>
    <t>Лабораторные исследования сточных вод</t>
  </si>
  <si>
    <t>Измерение сопротивления изоляции и заземляющего контура зданий и сооружений</t>
  </si>
  <si>
    <t>Разработка проекта зон санитарной охраны источника питьевого водоснабжения (скважина) на грузовом участке "Песчанка"</t>
  </si>
  <si>
    <t>Экспертиза проекта</t>
  </si>
  <si>
    <t>Разработка проекта санитарно-защитной зоны грузового участка Песчанка СЗЗ</t>
  </si>
  <si>
    <t>Определение категории предприятия</t>
  </si>
  <si>
    <t>Перенос портального крана "Кировец" №7 на Енисейский грузовой район</t>
  </si>
  <si>
    <t>Перенос портального крана "Альбатрос" №10 на грузовой район Песчанка</t>
  </si>
  <si>
    <t>Перенос портального крана "Альбатрос" №17 на грузовой район Песчанка</t>
  </si>
  <si>
    <t>Перенос портального крана "Альбатрос" №43 на Енисейский грузовой район</t>
  </si>
  <si>
    <t>Перенос портального крана "Альбатрос" №44 на Енисейский грузовой район</t>
  </si>
  <si>
    <t>Переклассификация плавкранов КПЛ 16/30 №56 на класс РРР "М-ПР 2,5"</t>
  </si>
  <si>
    <t>Подготовка и выполнение работ по наружным сетям (водоснабжение, водоотведение) на гр.районе Песчанка</t>
  </si>
  <si>
    <t>Подготовка и выполнение работ по наружным сетям (водоснабжение, водоотведение, электроснабжение) на Енисейском гр.районе</t>
  </si>
  <si>
    <t>Открытый конкурс</t>
  </si>
  <si>
    <t>Организация сети передачи данных до грузового района "Песчанка"</t>
  </si>
  <si>
    <t>Строительство грузового склада и АБК на Енисейском грузовом районе</t>
  </si>
  <si>
    <t>Реконструкция административного 4-х этажного здания на гр.районе Песчанка</t>
  </si>
  <si>
    <t>Реконструкция ЖД и подкрановых путей на Енисейском грузовом районе</t>
  </si>
  <si>
    <t>Строительство локального очистного сооружения на грузовом участке "Песчанка"</t>
  </si>
  <si>
    <t>Установка видеонаблюдения на БТП-605</t>
  </si>
  <si>
    <t>Покрасочная камера СК-4</t>
  </si>
  <si>
    <t>Контейнерная АЗС</t>
  </si>
  <si>
    <t>Автовышка</t>
  </si>
  <si>
    <t>да</t>
  </si>
  <si>
    <t>Шлагбаум</t>
  </si>
  <si>
    <t>2.00</t>
  </si>
  <si>
    <t>Видеокамеры</t>
  </si>
  <si>
    <t>5.00</t>
  </si>
  <si>
    <t>Кантователь контейнеров</t>
  </si>
  <si>
    <t>Микроавтобус  типа ГАЗ 3221</t>
  </si>
  <si>
    <t>Сервер</t>
  </si>
  <si>
    <t>3.00</t>
  </si>
  <si>
    <t>Грейферы</t>
  </si>
  <si>
    <t>Система хранения данных</t>
  </si>
  <si>
    <t>Седельный тягач КАМАЗ 65116</t>
  </si>
  <si>
    <t>Полуприцеп бортовой СЗАП 93271</t>
  </si>
  <si>
    <t>Капитально-восстановительный ремонт портальных кранов</t>
  </si>
  <si>
    <t>Аварийный ремонт кабельных линий 6-10 кВт</t>
  </si>
  <si>
    <t>Сведения о начальной (максимальной) цене договора (цене лота), руб.</t>
  </si>
  <si>
    <t>Металлическая мебель</t>
  </si>
  <si>
    <t>8-391-2522652</t>
  </si>
  <si>
    <t>Листовой металлопрокат</t>
  </si>
  <si>
    <t>Сортовой металлопрокат</t>
  </si>
  <si>
    <t>Метр</t>
  </si>
  <si>
    <t>8 000.00</t>
  </si>
  <si>
    <t>30.00</t>
  </si>
  <si>
    <t>20.00</t>
  </si>
  <si>
    <t>Электрооборудование для кранов</t>
  </si>
  <si>
    <t>Код по ОКПД2</t>
  </si>
  <si>
    <t>18.12</t>
  </si>
  <si>
    <t>17.23.13.140</t>
  </si>
  <si>
    <t>20.41</t>
  </si>
  <si>
    <t>20.41.3</t>
  </si>
  <si>
    <t>25.73.30</t>
  </si>
  <si>
    <t>25.73</t>
  </si>
  <si>
    <t>25.73.40</t>
  </si>
  <si>
    <t>23.91.1</t>
  </si>
  <si>
    <t>23.91</t>
  </si>
  <si>
    <t>27</t>
  </si>
  <si>
    <t>32.99</t>
  </si>
  <si>
    <t>20.42.15.141</t>
  </si>
  <si>
    <t>20.42</t>
  </si>
  <si>
    <t>27.12</t>
  </si>
  <si>
    <t>27.12.10.110</t>
  </si>
  <si>
    <t>27.12.40.000</t>
  </si>
  <si>
    <t>24.10.6</t>
  </si>
  <si>
    <t>24.10.3</t>
  </si>
  <si>
    <t>22.19.1</t>
  </si>
  <si>
    <t>22.19.20.112</t>
  </si>
  <si>
    <t>20.11</t>
  </si>
  <si>
    <t>45.32.29</t>
  </si>
  <si>
    <t>28.29.7</t>
  </si>
  <si>
    <t>28.29.70</t>
  </si>
  <si>
    <t>45.32.29.000</t>
  </si>
  <si>
    <t>29.32</t>
  </si>
  <si>
    <t>45.31.11.000</t>
  </si>
  <si>
    <t>28.22</t>
  </si>
  <si>
    <t>28.92.61.130</t>
  </si>
  <si>
    <t>27.32</t>
  </si>
  <si>
    <t>17.12.1</t>
  </si>
  <si>
    <t>17.12.14.110</t>
  </si>
  <si>
    <t>46.49.23.000</t>
  </si>
  <si>
    <t>46.49.33</t>
  </si>
  <si>
    <t>16.10</t>
  </si>
  <si>
    <t>16.10.10.110</t>
  </si>
  <si>
    <t>20.3</t>
  </si>
  <si>
    <t>31.09</t>
  </si>
  <si>
    <t>31.01.11.190</t>
  </si>
  <si>
    <t>28.29.28</t>
  </si>
  <si>
    <t>28.22.9</t>
  </si>
  <si>
    <t>28.22.18</t>
  </si>
  <si>
    <t>80.10.12.000</t>
  </si>
  <si>
    <t>80.10</t>
  </si>
  <si>
    <t>33.12</t>
  </si>
  <si>
    <t>33.12.29.000</t>
  </si>
  <si>
    <t>45.20.21</t>
  </si>
  <si>
    <t>45.20</t>
  </si>
  <si>
    <t>45.20.11.000</t>
  </si>
  <si>
    <t>38</t>
  </si>
  <si>
    <t>95.11</t>
  </si>
  <si>
    <t>95.11.10</t>
  </si>
  <si>
    <t>68.31.16</t>
  </si>
  <si>
    <t>68.31.5</t>
  </si>
  <si>
    <t>45.12</t>
  </si>
  <si>
    <t>42.12.20.150</t>
  </si>
  <si>
    <t>26.51.99</t>
  </si>
  <si>
    <t>26.51.8</t>
  </si>
  <si>
    <t>3</t>
  </si>
  <si>
    <t>33.14</t>
  </si>
  <si>
    <t>33.14.1</t>
  </si>
  <si>
    <t>38.1</t>
  </si>
  <si>
    <t>42.22.2</t>
  </si>
  <si>
    <t>42.22.22.140</t>
  </si>
  <si>
    <t>71.20.19.130</t>
  </si>
  <si>
    <t>71.20.7</t>
  </si>
  <si>
    <t>71.20.12.000</t>
  </si>
  <si>
    <t>71.20.4</t>
  </si>
  <si>
    <t>Защита планов горных работ Холоватовского и Ладейского месторождений с выполнением согласований</t>
  </si>
  <si>
    <t>71.20.8</t>
  </si>
  <si>
    <t>71.20.19.110</t>
  </si>
  <si>
    <t>71.20</t>
  </si>
  <si>
    <t>71.20.12</t>
  </si>
  <si>
    <t>33.12.15.000</t>
  </si>
  <si>
    <t>71.20.1</t>
  </si>
  <si>
    <t>28.22.14.140</t>
  </si>
  <si>
    <t>33.20</t>
  </si>
  <si>
    <t>71.20.19</t>
  </si>
  <si>
    <t>33.12.18</t>
  </si>
  <si>
    <t>71.20.19.190</t>
  </si>
  <si>
    <t>33.12.1</t>
  </si>
  <si>
    <t>71.20.19.120</t>
  </si>
  <si>
    <t>71.20.13.000</t>
  </si>
  <si>
    <t>41.20</t>
  </si>
  <si>
    <t>41.20.40.000</t>
  </si>
  <si>
    <t>28.29.6</t>
  </si>
  <si>
    <t>28.2</t>
  </si>
  <si>
    <t>29.10.59.390</t>
  </si>
  <si>
    <t>29.10.5</t>
  </si>
  <si>
    <t>27.33</t>
  </si>
  <si>
    <t>27.33.11</t>
  </si>
  <si>
    <t>33.20.39.000</t>
  </si>
  <si>
    <t>71.20.9</t>
  </si>
  <si>
    <t>30.11.33.140</t>
  </si>
  <si>
    <t>26.40.33.110</t>
  </si>
  <si>
    <t>26.40.3</t>
  </si>
  <si>
    <t>28.22.19</t>
  </si>
  <si>
    <t>26.20</t>
  </si>
  <si>
    <t>46.51</t>
  </si>
  <si>
    <t>26.20.2</t>
  </si>
  <si>
    <t>28.22.14.120</t>
  </si>
  <si>
    <t>29.10.30.119</t>
  </si>
  <si>
    <t>29.10.31</t>
  </si>
  <si>
    <t>42.22.22</t>
  </si>
  <si>
    <t>30.99.10</t>
  </si>
  <si>
    <t>30.99</t>
  </si>
  <si>
    <t>28.29.12</t>
  </si>
  <si>
    <t>28.29.12.114</t>
  </si>
  <si>
    <t>27.90.70</t>
  </si>
  <si>
    <t>27.90</t>
  </si>
  <si>
    <t>28.41.1</t>
  </si>
  <si>
    <t>28.41.22</t>
  </si>
  <si>
    <t>29.10.59</t>
  </si>
  <si>
    <t>29.10.4</t>
  </si>
  <si>
    <t>42.2</t>
  </si>
  <si>
    <t>42.12.2</t>
  </si>
  <si>
    <t>42.12</t>
  </si>
  <si>
    <t>Дизельное топливо</t>
  </si>
  <si>
    <t>Литр; Кубический дециметр</t>
  </si>
  <si>
    <t>122 920.00</t>
  </si>
  <si>
    <t>19.20.21.300</t>
  </si>
  <si>
    <t>19.20</t>
  </si>
  <si>
    <t>Протокол №185-ПК от 22.12.2015 г.</t>
  </si>
  <si>
    <t>Аренда погрузчиков</t>
  </si>
  <si>
    <t>Передача объектов в пригодном для использования состоянии</t>
  </si>
  <si>
    <t>План закупки инновационной продукции, высокотехнологичной продукции, лекарственных средств</t>
  </si>
  <si>
    <t>Акционерное общество "Красноярский речной порт"</t>
  </si>
  <si>
    <t>Протокол №</t>
  </si>
  <si>
    <r>
      <t>на ___</t>
    </r>
    <r>
      <rPr>
        <u/>
        <sz val="12"/>
        <color rgb="FF0000FF"/>
        <rFont val="Times New Roman"/>
        <family val="1"/>
        <charset val="204"/>
      </rPr>
      <t>2024</t>
    </r>
    <r>
      <rPr>
        <sz val="12"/>
        <color rgb="FF0000FF"/>
        <rFont val="Times New Roman"/>
        <family val="1"/>
        <charset val="204"/>
      </rPr>
      <t xml:space="preserve">_____ год </t>
    </r>
  </si>
  <si>
    <t>(корректировка по состоянию на _____г.)</t>
  </si>
  <si>
    <t>(на период с 01.01.2024 по 31.12.2030 )</t>
  </si>
  <si>
    <t>2026 год</t>
  </si>
  <si>
    <t>2027 год</t>
  </si>
  <si>
    <t>2028 год</t>
  </si>
  <si>
    <t>2029 год</t>
  </si>
  <si>
    <t>2030 год</t>
  </si>
  <si>
    <t xml:space="preserve">_____________________ А.В. Вискунов </t>
  </si>
  <si>
    <t>2031 год</t>
  </si>
  <si>
    <t>Генеральный директор ООО "Норникель-ЕРП",</t>
  </si>
  <si>
    <t>управляющей организации АО «КРП»</t>
  </si>
  <si>
    <t>"____" ________________ 2025 г.</t>
  </si>
  <si>
    <t>2032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</si>
</sst>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40" x14ac:knownFonts="1">
    <font>
      <sz val="12"/>
      <color theme="1"/>
      <name val="Times New Roman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2"/>
      <charset val="204"/>
    </font>
    <font>
      <sz val="11"/>
      <color theme="1"/>
      <name val="Times New Roman"/>
      <family val="1"/>
      <charset val="204"/>
    </font>
    <font>
      <sz val="11"/>
      <color rgb="FF7030A0"/>
      <name val="Times New Roman"/>
      <family val="1"/>
      <charset val="204"/>
    </font>
    <font>
      <sz val="11"/>
      <color rgb="FF0070C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7030A0"/>
      <name val="Times New Roman"/>
      <family val="1"/>
      <charset val="204"/>
    </font>
    <font>
      <sz val="11"/>
      <color rgb="FFC00000"/>
      <name val="Times New Roman"/>
      <family val="1"/>
      <charset val="204"/>
    </font>
    <font>
      <sz val="11"/>
      <color rgb="FF00B05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sz val="14"/>
      <color theme="1"/>
      <name val="Times New Roman"/>
      <family val="1"/>
      <charset val="204"/>
    </font>
    <font>
      <sz val="12"/>
      <color rgb="FF0000FF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b/>
      <sz val="11"/>
      <color rgb="FF00B050"/>
      <name val="Times New Roman"/>
      <family val="1"/>
      <charset val="204"/>
    </font>
    <font>
      <sz val="11"/>
      <color rgb="FF002060"/>
      <name val="Times New Roman"/>
      <family val="1"/>
      <charset val="204"/>
    </font>
    <font>
      <b/>
      <sz val="11"/>
      <color rgb="FF00206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u/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i/>
      <sz val="11"/>
      <name val="Arial"/>
      <family val="2"/>
      <charset val="204"/>
    </font>
    <font>
      <sz val="11"/>
      <color rgb="FF7030A0"/>
      <name val="Calibri"/>
      <family val="2"/>
      <charset val="204"/>
      <scheme val="minor"/>
    </font>
    <font>
      <b/>
      <sz val="11"/>
      <color rgb="FF7030A0"/>
      <name val="Arial"/>
      <family val="2"/>
      <charset val="204"/>
    </font>
    <font>
      <sz val="11"/>
      <color rgb="FF7030A0"/>
      <name val="Arial"/>
      <family val="2"/>
      <charset val="204"/>
    </font>
    <font>
      <sz val="11"/>
      <color rgb="FFC00000"/>
      <name val="Arial"/>
      <family val="2"/>
      <charset val="204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color theme="1"/>
      <name val="Arial"/>
      <family val="2"/>
      <charset val="204"/>
    </font>
    <font>
      <sz val="11"/>
      <color rgb="FFFF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FEE9C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24" fillId="0" borderId="0" applyNumberFormat="0" applyFill="0" applyBorder="0" applyAlignment="0" applyProtection="0"/>
  </cellStyleXfs>
  <cellXfs count="304">
    <xf numFmtId="0" fontId="0" fillId="0" borderId="0" xfId="0"/>
    <xf numFmtId="0" fontId="3" fillId="0" borderId="1" xfId="0" applyFont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wrapText="1"/>
    </xf>
    <xf numFmtId="0" fontId="9" fillId="0" borderId="0" xfId="0" applyFont="1"/>
    <xf numFmtId="0" fontId="3" fillId="0" borderId="1" xfId="0" applyFont="1" applyBorder="1" applyAlignment="1">
      <alignment wrapText="1"/>
    </xf>
    <xf numFmtId="0" fontId="5" fillId="0" borderId="0" xfId="0" applyFont="1"/>
    <xf numFmtId="0" fontId="7" fillId="0" borderId="1" xfId="0" applyFont="1" applyBorder="1" applyAlignment="1">
      <alignment wrapText="1"/>
    </xf>
    <xf numFmtId="0" fontId="3" fillId="0" borderId="1" xfId="0" applyFont="1" applyFill="1" applyBorder="1" applyAlignment="1">
      <alignment horizontal="left" wrapText="1"/>
    </xf>
    <xf numFmtId="49" fontId="3" fillId="0" borderId="1" xfId="0" applyNumberFormat="1" applyFont="1" applyBorder="1" applyAlignment="1">
      <alignment horizontal="left" wrapText="1"/>
    </xf>
    <xf numFmtId="0" fontId="11" fillId="0" borderId="1" xfId="0" applyFont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vertical="top" wrapText="1"/>
    </xf>
    <xf numFmtId="17" fontId="3" fillId="0" borderId="1" xfId="0" applyNumberFormat="1" applyFont="1" applyFill="1" applyBorder="1" applyAlignment="1">
      <alignment horizontal="left" wrapText="1"/>
    </xf>
    <xf numFmtId="0" fontId="9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wrapText="1"/>
    </xf>
    <xf numFmtId="17" fontId="3" fillId="0" borderId="5" xfId="0" applyNumberFormat="1" applyFont="1" applyFill="1" applyBorder="1" applyAlignment="1">
      <alignment wrapText="1"/>
    </xf>
    <xf numFmtId="0" fontId="3" fillId="0" borderId="5" xfId="0" applyFont="1" applyFill="1" applyBorder="1" applyAlignment="1">
      <alignment wrapText="1"/>
    </xf>
    <xf numFmtId="17" fontId="3" fillId="0" borderId="6" xfId="0" applyNumberFormat="1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4" fontId="4" fillId="0" borderId="1" xfId="1" applyNumberFormat="1" applyFont="1" applyBorder="1" applyAlignment="1">
      <alignment horizontal="center" wrapText="1"/>
    </xf>
    <xf numFmtId="4" fontId="10" fillId="0" borderId="1" xfId="1" applyNumberFormat="1" applyFont="1" applyBorder="1" applyAlignment="1">
      <alignment horizontal="center" wrapText="1"/>
    </xf>
    <xf numFmtId="4" fontId="5" fillId="0" borderId="1" xfId="1" applyNumberFormat="1" applyFont="1" applyBorder="1" applyAlignment="1">
      <alignment horizontal="center" wrapText="1"/>
    </xf>
    <xf numFmtId="4" fontId="4" fillId="0" borderId="1" xfId="1" applyNumberFormat="1" applyFont="1" applyFill="1" applyBorder="1" applyAlignment="1">
      <alignment horizontal="center" wrapText="1"/>
    </xf>
    <xf numFmtId="4" fontId="5" fillId="0" borderId="5" xfId="1" applyNumberFormat="1" applyFont="1" applyBorder="1" applyAlignment="1">
      <alignment horizontal="center" wrapText="1"/>
    </xf>
    <xf numFmtId="4" fontId="4" fillId="0" borderId="5" xfId="1" applyNumberFormat="1" applyFont="1" applyFill="1" applyBorder="1" applyAlignment="1">
      <alignment horizontal="center" wrapText="1"/>
    </xf>
    <xf numFmtId="4" fontId="5" fillId="0" borderId="6" xfId="1" applyNumberFormat="1" applyFont="1" applyBorder="1" applyAlignment="1">
      <alignment horizontal="center" wrapText="1"/>
    </xf>
    <xf numFmtId="4" fontId="4" fillId="0" borderId="6" xfId="1" applyNumberFormat="1" applyFont="1" applyFill="1" applyBorder="1" applyAlignment="1">
      <alignment horizontal="center" wrapText="1"/>
    </xf>
    <xf numFmtId="4" fontId="4" fillId="0" borderId="0" xfId="1" applyNumberFormat="1" applyFont="1" applyAlignment="1">
      <alignment horizontal="center" wrapText="1"/>
    </xf>
    <xf numFmtId="4" fontId="10" fillId="0" borderId="0" xfId="1" applyNumberFormat="1" applyFont="1" applyAlignment="1">
      <alignment horizontal="center" wrapText="1"/>
    </xf>
    <xf numFmtId="4" fontId="5" fillId="0" borderId="0" xfId="1" applyNumberFormat="1" applyFont="1" applyAlignment="1">
      <alignment horizontal="center" wrapText="1"/>
    </xf>
    <xf numFmtId="4" fontId="4" fillId="0" borderId="0" xfId="1" applyNumberFormat="1" applyFont="1" applyFill="1" applyAlignment="1">
      <alignment horizontal="center" wrapText="1"/>
    </xf>
    <xf numFmtId="4" fontId="18" fillId="0" borderId="1" xfId="1" applyNumberFormat="1" applyFont="1" applyBorder="1" applyAlignment="1">
      <alignment horizontal="center" wrapText="1"/>
    </xf>
    <xf numFmtId="4" fontId="19" fillId="0" borderId="1" xfId="1" applyNumberFormat="1" applyFont="1" applyBorder="1" applyAlignment="1">
      <alignment horizontal="center" wrapText="1"/>
    </xf>
    <xf numFmtId="4" fontId="18" fillId="0" borderId="0" xfId="1" applyNumberFormat="1" applyFont="1" applyAlignment="1">
      <alignment horizontal="center" wrapText="1"/>
    </xf>
    <xf numFmtId="4" fontId="18" fillId="2" borderId="1" xfId="1" applyNumberFormat="1" applyFont="1" applyFill="1" applyBorder="1" applyAlignment="1">
      <alignment horizontal="center" wrapText="1"/>
    </xf>
    <xf numFmtId="0" fontId="3" fillId="0" borderId="0" xfId="0" applyFont="1"/>
    <xf numFmtId="0" fontId="3" fillId="0" borderId="1" xfId="0" applyFont="1" applyBorder="1"/>
    <xf numFmtId="49" fontId="3" fillId="0" borderId="1" xfId="0" applyNumberFormat="1" applyFont="1" applyBorder="1"/>
    <xf numFmtId="0" fontId="3" fillId="0" borderId="1" xfId="0" applyFont="1" applyFill="1" applyBorder="1"/>
    <xf numFmtId="0" fontId="3" fillId="0" borderId="0" xfId="0" applyFont="1" applyFill="1"/>
    <xf numFmtId="49" fontId="3" fillId="0" borderId="0" xfId="0" applyNumberFormat="1" applyFont="1"/>
    <xf numFmtId="0" fontId="3" fillId="0" borderId="0" xfId="0" applyFont="1" applyAlignment="1">
      <alignment wrapText="1"/>
    </xf>
    <xf numFmtId="4" fontId="18" fillId="4" borderId="1" xfId="1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wrapText="1"/>
    </xf>
    <xf numFmtId="17" fontId="3" fillId="2" borderId="1" xfId="0" applyNumberFormat="1" applyFont="1" applyFill="1" applyBorder="1" applyAlignment="1">
      <alignment horizontal="left" wrapText="1"/>
    </xf>
    <xf numFmtId="4" fontId="18" fillId="0" borderId="1" xfId="1" applyNumberFormat="1" applyFont="1" applyFill="1" applyBorder="1" applyAlignment="1">
      <alignment horizontal="center" wrapText="1"/>
    </xf>
    <xf numFmtId="4" fontId="18" fillId="0" borderId="0" xfId="1" applyNumberFormat="1" applyFont="1" applyFill="1" applyAlignment="1">
      <alignment horizontal="center" wrapText="1"/>
    </xf>
    <xf numFmtId="0" fontId="6" fillId="0" borderId="0" xfId="0" applyFont="1"/>
    <xf numFmtId="49" fontId="6" fillId="0" borderId="0" xfId="0" applyNumberFormat="1" applyFont="1"/>
    <xf numFmtId="0" fontId="6" fillId="0" borderId="1" xfId="0" applyFont="1" applyBorder="1" applyAlignment="1">
      <alignment wrapText="1"/>
    </xf>
    <xf numFmtId="0" fontId="6" fillId="0" borderId="1" xfId="0" applyFont="1" applyBorder="1"/>
    <xf numFmtId="4" fontId="19" fillId="0" borderId="1" xfId="1" applyNumberFormat="1" applyFont="1" applyFill="1" applyBorder="1" applyAlignment="1">
      <alignment horizontal="center" wrapText="1"/>
    </xf>
    <xf numFmtId="0" fontId="6" fillId="0" borderId="1" xfId="0" applyFont="1" applyFill="1" applyBorder="1"/>
    <xf numFmtId="0" fontId="3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4" fillId="0" borderId="1" xfId="0" applyFont="1" applyBorder="1" applyAlignment="1">
      <alignment horizontal="justify" vertical="top" wrapText="1"/>
    </xf>
    <xf numFmtId="49" fontId="14" fillId="0" borderId="1" xfId="0" applyNumberFormat="1" applyFont="1" applyBorder="1" applyAlignment="1">
      <alignment horizontal="justify" vertical="top" wrapText="1"/>
    </xf>
    <xf numFmtId="0" fontId="21" fillId="0" borderId="0" xfId="0" applyFont="1" applyFill="1" applyAlignment="1">
      <alignment horizontal="left" vertical="center"/>
    </xf>
    <xf numFmtId="0" fontId="22" fillId="0" borderId="0" xfId="0" applyFont="1" applyFill="1"/>
    <xf numFmtId="0" fontId="23" fillId="0" borderId="0" xfId="0" applyFont="1" applyFill="1" applyAlignment="1">
      <alignment horizontal="left" vertical="center"/>
    </xf>
    <xf numFmtId="0" fontId="23" fillId="0" borderId="0" xfId="0" applyFont="1" applyFill="1" applyAlignment="1">
      <alignment vertical="center"/>
    </xf>
    <xf numFmtId="0" fontId="25" fillId="0" borderId="0" xfId="2" applyFont="1" applyFill="1" applyAlignment="1">
      <alignment vertical="center"/>
    </xf>
    <xf numFmtId="0" fontId="22" fillId="0" borderId="0" xfId="0" applyFont="1" applyFill="1" applyAlignment="1">
      <alignment vertical="center"/>
    </xf>
    <xf numFmtId="14" fontId="22" fillId="0" borderId="0" xfId="0" applyNumberFormat="1" applyFont="1" applyFill="1"/>
    <xf numFmtId="0" fontId="23" fillId="0" borderId="1" xfId="0" applyFont="1" applyFill="1" applyBorder="1" applyAlignment="1">
      <alignment horizontal="left" vertical="center" wrapText="1"/>
    </xf>
    <xf numFmtId="49" fontId="23" fillId="0" borderId="1" xfId="0" applyNumberFormat="1" applyFont="1" applyFill="1" applyBorder="1" applyAlignment="1">
      <alignment horizontal="left" vertical="center" wrapText="1"/>
    </xf>
    <xf numFmtId="17" fontId="23" fillId="0" borderId="1" xfId="0" applyNumberFormat="1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left" vertical="center" wrapText="1"/>
    </xf>
    <xf numFmtId="17" fontId="23" fillId="0" borderId="0" xfId="0" applyNumberFormat="1" applyFont="1" applyFill="1" applyBorder="1" applyAlignment="1">
      <alignment horizontal="left" vertical="center" wrapText="1"/>
    </xf>
    <xf numFmtId="0" fontId="23" fillId="0" borderId="0" xfId="0" applyFont="1" applyFill="1"/>
    <xf numFmtId="0" fontId="23" fillId="0" borderId="1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center"/>
    </xf>
    <xf numFmtId="3" fontId="23" fillId="0" borderId="1" xfId="0" applyNumberFormat="1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/>
    </xf>
    <xf numFmtId="4" fontId="23" fillId="0" borderId="1" xfId="0" applyNumberFormat="1" applyFont="1" applyFill="1" applyBorder="1" applyAlignment="1">
      <alignment horizontal="center" vertical="center" wrapText="1"/>
    </xf>
    <xf numFmtId="3" fontId="23" fillId="0" borderId="0" xfId="0" applyNumberFormat="1" applyFont="1" applyFill="1" applyBorder="1" applyAlignment="1">
      <alignment horizontal="center" vertical="center" wrapText="1"/>
    </xf>
    <xf numFmtId="0" fontId="26" fillId="0" borderId="0" xfId="0" applyFont="1" applyFill="1" applyAlignment="1"/>
    <xf numFmtId="0" fontId="26" fillId="0" borderId="0" xfId="0" applyFont="1" applyFill="1"/>
    <xf numFmtId="0" fontId="28" fillId="0" borderId="1" xfId="0" applyFont="1" applyFill="1" applyBorder="1" applyAlignment="1">
      <alignment horizontal="center" vertical="center" wrapText="1"/>
    </xf>
    <xf numFmtId="49" fontId="28" fillId="0" borderId="1" xfId="0" applyNumberFormat="1" applyFont="1" applyFill="1" applyBorder="1" applyAlignment="1">
      <alignment horizontal="left" vertical="center" wrapText="1"/>
    </xf>
    <xf numFmtId="0" fontId="28" fillId="0" borderId="0" xfId="0" applyFont="1" applyFill="1" applyBorder="1" applyAlignment="1">
      <alignment horizontal="left" vertical="center" wrapText="1"/>
    </xf>
    <xf numFmtId="49" fontId="26" fillId="0" borderId="0" xfId="0" applyNumberFormat="1" applyFont="1" applyFill="1"/>
    <xf numFmtId="49" fontId="28" fillId="0" borderId="1" xfId="0" applyNumberFormat="1" applyFont="1" applyFill="1" applyBorder="1" applyAlignment="1">
      <alignment horizontal="center" vertical="center" wrapText="1"/>
    </xf>
    <xf numFmtId="49" fontId="28" fillId="0" borderId="0" xfId="0" applyNumberFormat="1" applyFont="1" applyFill="1" applyBorder="1" applyAlignment="1">
      <alignment horizontal="left" vertical="center" wrapText="1"/>
    </xf>
    <xf numFmtId="49" fontId="28" fillId="0" borderId="0" xfId="0" applyNumberFormat="1" applyFont="1" applyFill="1"/>
    <xf numFmtId="0" fontId="29" fillId="0" borderId="0" xfId="0" applyFont="1" applyFill="1"/>
    <xf numFmtId="0" fontId="31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31" fillId="0" borderId="0" xfId="0" applyFont="1" applyFill="1"/>
    <xf numFmtId="0" fontId="32" fillId="0" borderId="1" xfId="0" applyFont="1" applyFill="1" applyBorder="1" applyAlignment="1">
      <alignment horizontal="left" vertical="center" wrapText="1"/>
    </xf>
    <xf numFmtId="49" fontId="28" fillId="2" borderId="1" xfId="0" applyNumberFormat="1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left" vertical="center" wrapText="1"/>
    </xf>
    <xf numFmtId="49" fontId="23" fillId="2" borderId="1" xfId="0" applyNumberFormat="1" applyFont="1" applyFill="1" applyBorder="1" applyAlignment="1">
      <alignment horizontal="left" vertical="center" wrapText="1"/>
    </xf>
    <xf numFmtId="0" fontId="34" fillId="0" borderId="0" xfId="0" applyFont="1" applyFill="1" applyAlignment="1">
      <alignment horizontal="left" vertical="center"/>
    </xf>
    <xf numFmtId="0" fontId="35" fillId="0" borderId="0" xfId="0" applyFont="1" applyFill="1" applyAlignment="1"/>
    <xf numFmtId="49" fontId="35" fillId="0" borderId="0" xfId="0" applyNumberFormat="1" applyFont="1" applyFill="1"/>
    <xf numFmtId="0" fontId="1" fillId="0" borderId="0" xfId="0" applyFont="1" applyFill="1"/>
    <xf numFmtId="4" fontId="1" fillId="0" borderId="0" xfId="0" applyNumberFormat="1" applyFont="1" applyFill="1" applyAlignment="1">
      <alignment horizontal="center"/>
    </xf>
    <xf numFmtId="0" fontId="33" fillId="0" borderId="0" xfId="0" applyFont="1" applyFill="1" applyAlignment="1">
      <alignment vertical="center"/>
    </xf>
    <xf numFmtId="0" fontId="35" fillId="0" borderId="0" xfId="0" applyFont="1" applyFill="1"/>
    <xf numFmtId="0" fontId="36" fillId="0" borderId="0" xfId="2" applyFont="1" applyFill="1" applyAlignment="1">
      <alignment vertical="center"/>
    </xf>
    <xf numFmtId="0" fontId="1" fillId="0" borderId="0" xfId="0" applyFont="1" applyFill="1" applyAlignment="1">
      <alignment vertical="center"/>
    </xf>
    <xf numFmtId="14" fontId="1" fillId="0" borderId="0" xfId="0" applyNumberFormat="1" applyFont="1" applyFill="1"/>
    <xf numFmtId="0" fontId="33" fillId="0" borderId="1" xfId="0" applyFont="1" applyFill="1" applyBorder="1" applyAlignment="1">
      <alignment horizontal="center" vertical="center" wrapText="1"/>
    </xf>
    <xf numFmtId="0" fontId="38" fillId="0" borderId="1" xfId="0" applyFont="1" applyFill="1" applyBorder="1" applyAlignment="1">
      <alignment horizontal="center" vertical="center" wrapText="1"/>
    </xf>
    <xf numFmtId="49" fontId="38" fillId="0" borderId="1" xfId="0" applyNumberFormat="1" applyFont="1" applyFill="1" applyBorder="1" applyAlignment="1">
      <alignment horizontal="center" vertical="center" wrapText="1"/>
    </xf>
    <xf numFmtId="4" fontId="33" fillId="0" borderId="1" xfId="0" applyNumberFormat="1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left" vertical="center" wrapText="1"/>
    </xf>
    <xf numFmtId="49" fontId="38" fillId="0" borderId="1" xfId="0" applyNumberFormat="1" applyFont="1" applyFill="1" applyBorder="1" applyAlignment="1">
      <alignment horizontal="left" vertical="center" wrapText="1"/>
    </xf>
    <xf numFmtId="17" fontId="33" fillId="0" borderId="1" xfId="0" applyNumberFormat="1" applyFont="1" applyFill="1" applyBorder="1" applyAlignment="1">
      <alignment horizontal="left" vertical="center" wrapText="1"/>
    </xf>
    <xf numFmtId="0" fontId="33" fillId="0" borderId="0" xfId="0" applyFont="1" applyFill="1" applyBorder="1" applyAlignment="1">
      <alignment horizontal="left" vertical="center" wrapText="1"/>
    </xf>
    <xf numFmtId="49" fontId="38" fillId="0" borderId="0" xfId="0" applyNumberFormat="1" applyFont="1" applyFill="1" applyBorder="1" applyAlignment="1">
      <alignment horizontal="left" vertical="center" wrapText="1"/>
    </xf>
    <xf numFmtId="4" fontId="33" fillId="0" borderId="0" xfId="0" applyNumberFormat="1" applyFont="1" applyFill="1" applyBorder="1" applyAlignment="1">
      <alignment horizontal="center" vertical="center" wrapText="1"/>
    </xf>
    <xf numFmtId="17" fontId="33" fillId="0" borderId="0" xfId="0" applyNumberFormat="1" applyFont="1" applyFill="1" applyBorder="1" applyAlignment="1">
      <alignment horizontal="left" vertical="center" wrapText="1"/>
    </xf>
    <xf numFmtId="0" fontId="33" fillId="0" borderId="0" xfId="0" applyFont="1" applyFill="1"/>
    <xf numFmtId="0" fontId="38" fillId="0" borderId="0" xfId="0" applyFont="1" applyFill="1" applyBorder="1" applyAlignment="1">
      <alignment horizontal="left" vertical="center" wrapText="1"/>
    </xf>
    <xf numFmtId="4" fontId="33" fillId="0" borderId="0" xfId="1" applyNumberFormat="1" applyFont="1" applyFill="1" applyBorder="1" applyAlignment="1">
      <alignment horizontal="center" vertical="center" wrapText="1"/>
    </xf>
    <xf numFmtId="49" fontId="38" fillId="0" borderId="0" xfId="0" applyNumberFormat="1" applyFont="1" applyFill="1"/>
    <xf numFmtId="4" fontId="33" fillId="0" borderId="0" xfId="0" applyNumberFormat="1" applyFont="1" applyFill="1" applyAlignment="1">
      <alignment horizontal="center"/>
    </xf>
    <xf numFmtId="0" fontId="34" fillId="0" borderId="1" xfId="0" applyFont="1" applyFill="1" applyBorder="1" applyAlignment="1">
      <alignment horizontal="center" vertical="center" wrapText="1"/>
    </xf>
    <xf numFmtId="3" fontId="33" fillId="0" borderId="1" xfId="0" applyNumberFormat="1" applyFont="1" applyFill="1" applyBorder="1" applyAlignment="1">
      <alignment horizontal="center" vertical="center" wrapText="1"/>
    </xf>
    <xf numFmtId="0" fontId="33" fillId="0" borderId="0" xfId="0" applyFont="1" applyFill="1" applyAlignment="1">
      <alignment horizontal="left" vertical="center"/>
    </xf>
    <xf numFmtId="0" fontId="39" fillId="0" borderId="0" xfId="0" applyFont="1" applyFill="1" applyAlignment="1">
      <alignment vertical="center"/>
    </xf>
    <xf numFmtId="0" fontId="15" fillId="0" borderId="0" xfId="0" applyFont="1" applyAlignment="1">
      <alignment horizontal="center"/>
    </xf>
    <xf numFmtId="0" fontId="3" fillId="0" borderId="5" xfId="0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center" wrapText="1"/>
    </xf>
    <xf numFmtId="4" fontId="5" fillId="0" borderId="5" xfId="1" applyNumberFormat="1" applyFont="1" applyBorder="1" applyAlignment="1">
      <alignment horizontal="center" wrapText="1"/>
    </xf>
    <xf numFmtId="4" fontId="5" fillId="0" borderId="6" xfId="1" applyNumberFormat="1" applyFont="1" applyBorder="1" applyAlignment="1">
      <alignment horizontal="center" wrapText="1"/>
    </xf>
    <xf numFmtId="4" fontId="4" fillId="0" borderId="5" xfId="1" applyNumberFormat="1" applyFont="1" applyFill="1" applyBorder="1" applyAlignment="1">
      <alignment horizontal="center" wrapText="1"/>
    </xf>
    <xf numFmtId="4" fontId="4" fillId="0" borderId="6" xfId="1" applyNumberFormat="1" applyFont="1" applyFill="1" applyBorder="1" applyAlignment="1">
      <alignment horizontal="center" wrapText="1"/>
    </xf>
    <xf numFmtId="17" fontId="3" fillId="2" borderId="5" xfId="0" applyNumberFormat="1" applyFont="1" applyFill="1" applyBorder="1" applyAlignment="1">
      <alignment horizontal="left" wrapText="1"/>
    </xf>
    <xf numFmtId="17" fontId="3" fillId="2" borderId="6" xfId="0" applyNumberFormat="1" applyFont="1" applyFill="1" applyBorder="1" applyAlignment="1">
      <alignment horizontal="left" wrapText="1"/>
    </xf>
    <xf numFmtId="0" fontId="3" fillId="0" borderId="5" xfId="0" applyFont="1" applyFill="1" applyBorder="1" applyAlignment="1">
      <alignment horizontal="left" wrapText="1"/>
    </xf>
    <xf numFmtId="0" fontId="3" fillId="0" borderId="6" xfId="0" applyFont="1" applyFill="1" applyBorder="1" applyAlignment="1">
      <alignment horizontal="left" wrapText="1"/>
    </xf>
    <xf numFmtId="0" fontId="3" fillId="2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4" fontId="4" fillId="0" borderId="1" xfId="0" applyNumberFormat="1" applyFont="1" applyFill="1" applyBorder="1" applyAlignment="1">
      <alignment horizontal="center" wrapText="1"/>
    </xf>
    <xf numFmtId="4" fontId="5" fillId="0" borderId="5" xfId="0" applyNumberFormat="1" applyFont="1" applyBorder="1" applyAlignment="1">
      <alignment horizontal="center" wrapText="1"/>
    </xf>
    <xf numFmtId="4" fontId="5" fillId="0" borderId="6" xfId="0" applyNumberFormat="1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4" fontId="4" fillId="0" borderId="5" xfId="1" applyNumberFormat="1" applyFont="1" applyBorder="1" applyAlignment="1">
      <alignment horizontal="center" wrapText="1"/>
    </xf>
    <xf numFmtId="4" fontId="4" fillId="0" borderId="6" xfId="1" applyNumberFormat="1" applyFont="1" applyBorder="1" applyAlignment="1">
      <alignment horizontal="center" wrapText="1"/>
    </xf>
    <xf numFmtId="4" fontId="4" fillId="0" borderId="1" xfId="1" applyNumberFormat="1" applyFont="1" applyFill="1" applyBorder="1" applyAlignment="1">
      <alignment horizontal="center" wrapText="1"/>
    </xf>
    <xf numFmtId="4" fontId="18" fillId="0" borderId="5" xfId="1" applyNumberFormat="1" applyFont="1" applyBorder="1" applyAlignment="1">
      <alignment horizontal="center" wrapText="1"/>
    </xf>
    <xf numFmtId="4" fontId="18" fillId="0" borderId="6" xfId="1" applyNumberFormat="1" applyFont="1" applyBorder="1" applyAlignment="1">
      <alignment horizontal="center" wrapText="1"/>
    </xf>
    <xf numFmtId="4" fontId="18" fillId="2" borderId="5" xfId="1" applyNumberFormat="1" applyFont="1" applyFill="1" applyBorder="1" applyAlignment="1">
      <alignment horizontal="center" wrapText="1"/>
    </xf>
    <xf numFmtId="4" fontId="18" fillId="2" borderId="6" xfId="1" applyNumberFormat="1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10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left" wrapText="1"/>
    </xf>
    <xf numFmtId="0" fontId="3" fillId="0" borderId="6" xfId="0" applyFont="1" applyBorder="1" applyAlignment="1">
      <alignment horizontal="left" wrapText="1"/>
    </xf>
    <xf numFmtId="49" fontId="3" fillId="0" borderId="5" xfId="0" applyNumberFormat="1" applyFont="1" applyBorder="1" applyAlignment="1">
      <alignment horizontal="left" wrapText="1"/>
    </xf>
    <xf numFmtId="49" fontId="3" fillId="0" borderId="6" xfId="0" applyNumberFormat="1" applyFont="1" applyBorder="1" applyAlignment="1">
      <alignment horizontal="left" wrapText="1"/>
    </xf>
    <xf numFmtId="0" fontId="7" fillId="0" borderId="5" xfId="0" applyFont="1" applyBorder="1" applyAlignment="1">
      <alignment wrapText="1"/>
    </xf>
    <xf numFmtId="0" fontId="7" fillId="0" borderId="6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3" fillId="0" borderId="5" xfId="0" applyFont="1" applyBorder="1" applyAlignment="1">
      <alignment horizontal="center" vertical="top" textRotation="90" wrapText="1"/>
    </xf>
    <xf numFmtId="0" fontId="3" fillId="0" borderId="6" xfId="0" applyFont="1" applyBorder="1" applyAlignment="1">
      <alignment horizontal="center" vertical="top" textRotation="90" wrapText="1"/>
    </xf>
    <xf numFmtId="4" fontId="5" fillId="0" borderId="10" xfId="1" applyNumberFormat="1" applyFont="1" applyBorder="1" applyAlignment="1">
      <alignment horizontal="center" wrapText="1"/>
    </xf>
    <xf numFmtId="4" fontId="10" fillId="0" borderId="5" xfId="1" applyNumberFormat="1" applyFont="1" applyBorder="1" applyAlignment="1">
      <alignment horizontal="center" wrapText="1"/>
    </xf>
    <xf numFmtId="4" fontId="10" fillId="0" borderId="6" xfId="1" applyNumberFormat="1" applyFont="1" applyBorder="1" applyAlignment="1">
      <alignment horizontal="center" wrapText="1"/>
    </xf>
    <xf numFmtId="0" fontId="3" fillId="0" borderId="9" xfId="0" applyFont="1" applyFill="1" applyBorder="1" applyAlignment="1">
      <alignment horizontal="center" vertical="top" wrapText="1"/>
    </xf>
    <xf numFmtId="0" fontId="3" fillId="0" borderId="11" xfId="0" applyFont="1" applyFill="1" applyBorder="1" applyAlignment="1">
      <alignment horizontal="center" vertical="top" wrapText="1"/>
    </xf>
    <xf numFmtId="0" fontId="3" fillId="0" borderId="12" xfId="0" applyFont="1" applyFill="1" applyBorder="1" applyAlignment="1">
      <alignment horizontal="center" vertical="top" wrapText="1"/>
    </xf>
    <xf numFmtId="0" fontId="3" fillId="0" borderId="13" xfId="0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4" fontId="4" fillId="0" borderId="10" xfId="1" applyNumberFormat="1" applyFont="1" applyBorder="1" applyAlignment="1">
      <alignment horizontal="center" wrapText="1"/>
    </xf>
    <xf numFmtId="0" fontId="3" fillId="0" borderId="10" xfId="0" applyFont="1" applyBorder="1" applyAlignment="1">
      <alignment horizontal="center" vertical="top" textRotation="90" wrapText="1"/>
    </xf>
    <xf numFmtId="49" fontId="3" fillId="0" borderId="5" xfId="0" applyNumberFormat="1" applyFont="1" applyBorder="1" applyAlignment="1">
      <alignment horizontal="center" vertical="top" textRotation="90" wrapText="1"/>
    </xf>
    <xf numFmtId="49" fontId="3" fillId="0" borderId="10" xfId="0" applyNumberFormat="1" applyFont="1" applyBorder="1" applyAlignment="1">
      <alignment horizontal="center" vertical="top" textRotation="90" wrapText="1"/>
    </xf>
    <xf numFmtId="49" fontId="3" fillId="0" borderId="6" xfId="0" applyNumberFormat="1" applyFont="1" applyBorder="1" applyAlignment="1">
      <alignment horizontal="center" vertical="top" textRotation="90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17" fontId="3" fillId="0" borderId="5" xfId="0" applyNumberFormat="1" applyFont="1" applyFill="1" applyBorder="1" applyAlignment="1">
      <alignment horizontal="left" wrapText="1"/>
    </xf>
    <xf numFmtId="17" fontId="3" fillId="0" borderId="6" xfId="0" applyNumberFormat="1" applyFont="1" applyFill="1" applyBorder="1" applyAlignment="1">
      <alignment horizontal="left" wrapText="1"/>
    </xf>
    <xf numFmtId="3" fontId="3" fillId="0" borderId="5" xfId="0" applyNumberFormat="1" applyFont="1" applyBorder="1" applyAlignment="1">
      <alignment horizontal="center" wrapText="1"/>
    </xf>
    <xf numFmtId="3" fontId="3" fillId="0" borderId="6" xfId="0" applyNumberFormat="1" applyFont="1" applyBorder="1" applyAlignment="1">
      <alignment horizontal="center" wrapText="1"/>
    </xf>
    <xf numFmtId="49" fontId="3" fillId="0" borderId="5" xfId="0" applyNumberFormat="1" applyFont="1" applyBorder="1" applyAlignment="1">
      <alignment wrapText="1"/>
    </xf>
    <xf numFmtId="49" fontId="3" fillId="0" borderId="6" xfId="0" applyNumberFormat="1" applyFont="1" applyBorder="1" applyAlignment="1">
      <alignment wrapText="1"/>
    </xf>
    <xf numFmtId="4" fontId="18" fillId="4" borderId="5" xfId="1" applyNumberFormat="1" applyFont="1" applyFill="1" applyBorder="1" applyAlignment="1">
      <alignment horizontal="center" wrapText="1"/>
    </xf>
    <xf numFmtId="4" fontId="18" fillId="4" borderId="6" xfId="1" applyNumberFormat="1" applyFont="1" applyFill="1" applyBorder="1" applyAlignment="1">
      <alignment horizontal="center" wrapText="1"/>
    </xf>
    <xf numFmtId="0" fontId="9" fillId="0" borderId="5" xfId="0" applyFont="1" applyFill="1" applyBorder="1" applyAlignment="1">
      <alignment horizontal="center" wrapText="1"/>
    </xf>
    <xf numFmtId="0" fontId="9" fillId="0" borderId="6" xfId="0" applyFont="1" applyFill="1" applyBorder="1" applyAlignment="1">
      <alignment horizontal="center" wrapText="1"/>
    </xf>
    <xf numFmtId="17" fontId="9" fillId="0" borderId="5" xfId="0" applyNumberFormat="1" applyFont="1" applyFill="1" applyBorder="1" applyAlignment="1">
      <alignment horizontal="left" wrapText="1"/>
    </xf>
    <xf numFmtId="17" fontId="9" fillId="0" borderId="6" xfId="0" applyNumberFormat="1" applyFont="1" applyFill="1" applyBorder="1" applyAlignment="1">
      <alignment horizontal="left" wrapText="1"/>
    </xf>
    <xf numFmtId="0" fontId="9" fillId="0" borderId="5" xfId="0" applyFont="1" applyFill="1" applyBorder="1" applyAlignment="1">
      <alignment horizontal="left" wrapText="1"/>
    </xf>
    <xf numFmtId="0" fontId="9" fillId="0" borderId="6" xfId="0" applyFont="1" applyFill="1" applyBorder="1" applyAlignment="1">
      <alignment horizontal="left" wrapText="1"/>
    </xf>
    <xf numFmtId="0" fontId="9" fillId="0" borderId="5" xfId="0" applyFont="1" applyBorder="1" applyAlignment="1">
      <alignment horizontal="center" wrapText="1"/>
    </xf>
    <xf numFmtId="0" fontId="9" fillId="0" borderId="6" xfId="0" applyFont="1" applyBorder="1" applyAlignment="1">
      <alignment horizontal="center" wrapText="1"/>
    </xf>
    <xf numFmtId="4" fontId="9" fillId="0" borderId="5" xfId="1" applyNumberFormat="1" applyFont="1" applyBorder="1" applyAlignment="1">
      <alignment horizontal="center" wrapText="1"/>
    </xf>
    <xf numFmtId="4" fontId="9" fillId="0" borderId="6" xfId="1" applyNumberFormat="1" applyFont="1" applyBorder="1" applyAlignment="1">
      <alignment horizontal="center" wrapText="1"/>
    </xf>
    <xf numFmtId="0" fontId="9" fillId="0" borderId="5" xfId="0" applyFont="1" applyBorder="1" applyAlignment="1">
      <alignment horizontal="left" wrapText="1"/>
    </xf>
    <xf numFmtId="0" fontId="9" fillId="0" borderId="6" xfId="0" applyFont="1" applyBorder="1" applyAlignment="1">
      <alignment horizontal="left" wrapText="1"/>
    </xf>
    <xf numFmtId="49" fontId="9" fillId="0" borderId="5" xfId="0" applyNumberFormat="1" applyFont="1" applyBorder="1" applyAlignment="1">
      <alignment horizontal="left" wrapText="1"/>
    </xf>
    <xf numFmtId="49" fontId="9" fillId="0" borderId="6" xfId="0" applyNumberFormat="1" applyFont="1" applyBorder="1" applyAlignment="1">
      <alignment horizontal="left" wrapText="1"/>
    </xf>
    <xf numFmtId="0" fontId="9" fillId="0" borderId="5" xfId="0" applyFont="1" applyBorder="1" applyAlignment="1">
      <alignment wrapText="1"/>
    </xf>
    <xf numFmtId="0" fontId="9" fillId="0" borderId="6" xfId="0" applyFont="1" applyBorder="1" applyAlignment="1">
      <alignment wrapText="1"/>
    </xf>
    <xf numFmtId="0" fontId="5" fillId="0" borderId="5" xfId="0" applyFont="1" applyFill="1" applyBorder="1" applyAlignment="1">
      <alignment horizontal="center" wrapText="1"/>
    </xf>
    <xf numFmtId="0" fontId="5" fillId="0" borderId="6" xfId="0" applyFont="1" applyFill="1" applyBorder="1" applyAlignment="1">
      <alignment horizontal="center" wrapText="1"/>
    </xf>
    <xf numFmtId="17" fontId="5" fillId="0" borderId="5" xfId="0" applyNumberFormat="1" applyFont="1" applyFill="1" applyBorder="1" applyAlignment="1">
      <alignment horizontal="left" wrapText="1"/>
    </xf>
    <xf numFmtId="17" fontId="5" fillId="0" borderId="6" xfId="0" applyNumberFormat="1" applyFont="1" applyFill="1" applyBorder="1" applyAlignment="1">
      <alignment horizontal="left" wrapText="1"/>
    </xf>
    <xf numFmtId="0" fontId="5" fillId="0" borderId="5" xfId="0" applyFont="1" applyFill="1" applyBorder="1" applyAlignment="1">
      <alignment horizontal="left" wrapText="1"/>
    </xf>
    <xf numFmtId="0" fontId="5" fillId="0" borderId="6" xfId="0" applyFont="1" applyFill="1" applyBorder="1" applyAlignment="1">
      <alignment horizontal="left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5" fillId="0" borderId="5" xfId="0" applyFont="1" applyBorder="1" applyAlignment="1">
      <alignment horizontal="left" wrapText="1"/>
    </xf>
    <xf numFmtId="0" fontId="5" fillId="0" borderId="6" xfId="0" applyFont="1" applyBorder="1" applyAlignment="1">
      <alignment horizontal="left" wrapText="1"/>
    </xf>
    <xf numFmtId="49" fontId="5" fillId="0" borderId="5" xfId="0" applyNumberFormat="1" applyFont="1" applyBorder="1" applyAlignment="1">
      <alignment horizontal="left" wrapText="1"/>
    </xf>
    <xf numFmtId="49" fontId="5" fillId="0" borderId="6" xfId="0" applyNumberFormat="1" applyFont="1" applyBorder="1" applyAlignment="1">
      <alignment horizontal="left" wrapText="1"/>
    </xf>
    <xf numFmtId="0" fontId="5" fillId="0" borderId="5" xfId="0" applyFont="1" applyBorder="1" applyAlignment="1">
      <alignment wrapText="1"/>
    </xf>
    <xf numFmtId="0" fontId="5" fillId="0" borderId="6" xfId="0" applyFont="1" applyBorder="1" applyAlignment="1">
      <alignment wrapText="1"/>
    </xf>
    <xf numFmtId="4" fontId="5" fillId="0" borderId="5" xfId="1" applyNumberFormat="1" applyFont="1" applyFill="1" applyBorder="1" applyAlignment="1">
      <alignment horizontal="center" wrapText="1"/>
    </xf>
    <xf numFmtId="4" fontId="5" fillId="0" borderId="6" xfId="1" applyNumberFormat="1" applyFont="1" applyFill="1" applyBorder="1" applyAlignment="1">
      <alignment horizontal="center" wrapText="1"/>
    </xf>
    <xf numFmtId="4" fontId="18" fillId="2" borderId="5" xfId="1" applyNumberFormat="1" applyFont="1" applyFill="1" applyBorder="1" applyAlignment="1">
      <alignment horizontal="center" vertical="center" wrapText="1"/>
    </xf>
    <xf numFmtId="4" fontId="18" fillId="2" borderId="10" xfId="1" applyNumberFormat="1" applyFont="1" applyFill="1" applyBorder="1" applyAlignment="1">
      <alignment horizontal="center" vertical="center" wrapText="1"/>
    </xf>
    <xf numFmtId="4" fontId="18" fillId="2" borderId="6" xfId="1" applyNumberFormat="1" applyFont="1" applyFill="1" applyBorder="1" applyAlignment="1">
      <alignment horizontal="center" vertical="center" wrapText="1"/>
    </xf>
    <xf numFmtId="4" fontId="5" fillId="3" borderId="5" xfId="1" applyNumberFormat="1" applyFont="1" applyFill="1" applyBorder="1" applyAlignment="1">
      <alignment horizontal="center" wrapText="1"/>
    </xf>
    <xf numFmtId="4" fontId="5" fillId="3" borderId="6" xfId="1" applyNumberFormat="1" applyFont="1" applyFill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49" fontId="3" fillId="0" borderId="5" xfId="0" applyNumberFormat="1" applyFont="1" applyFill="1" applyBorder="1" applyAlignment="1">
      <alignment wrapText="1"/>
    </xf>
    <xf numFmtId="49" fontId="3" fillId="0" borderId="6" xfId="0" applyNumberFormat="1" applyFont="1" applyFill="1" applyBorder="1" applyAlignment="1">
      <alignment wrapText="1"/>
    </xf>
    <xf numFmtId="0" fontId="3" fillId="0" borderId="5" xfId="0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49" fontId="9" fillId="0" borderId="5" xfId="0" applyNumberFormat="1" applyFont="1" applyBorder="1" applyAlignment="1">
      <alignment wrapText="1"/>
    </xf>
    <xf numFmtId="49" fontId="9" fillId="0" borderId="6" xfId="0" applyNumberFormat="1" applyFont="1" applyBorder="1" applyAlignment="1">
      <alignment wrapText="1"/>
    </xf>
    <xf numFmtId="4" fontId="10" fillId="0" borderId="5" xfId="1" applyNumberFormat="1" applyFont="1" applyFill="1" applyBorder="1" applyAlignment="1">
      <alignment horizontal="center" wrapText="1"/>
    </xf>
    <xf numFmtId="4" fontId="10" fillId="0" borderId="6" xfId="1" applyNumberFormat="1" applyFont="1" applyFill="1" applyBorder="1" applyAlignment="1">
      <alignment horizontal="center" wrapText="1"/>
    </xf>
    <xf numFmtId="4" fontId="18" fillId="0" borderId="5" xfId="1" applyNumberFormat="1" applyFont="1" applyFill="1" applyBorder="1" applyAlignment="1">
      <alignment horizontal="center" wrapText="1"/>
    </xf>
    <xf numFmtId="4" fontId="18" fillId="0" borderId="6" xfId="1" applyNumberFormat="1" applyFont="1" applyFill="1" applyBorder="1" applyAlignment="1">
      <alignment horizontal="center" wrapText="1"/>
    </xf>
    <xf numFmtId="4" fontId="10" fillId="0" borderId="10" xfId="1" applyNumberFormat="1" applyFont="1" applyBorder="1" applyAlignment="1">
      <alignment horizontal="center" wrapText="1"/>
    </xf>
    <xf numFmtId="4" fontId="18" fillId="0" borderId="10" xfId="1" applyNumberFormat="1" applyFont="1" applyBorder="1" applyAlignment="1">
      <alignment horizontal="center" wrapText="1"/>
    </xf>
    <xf numFmtId="49" fontId="3" fillId="0" borderId="5" xfId="0" applyNumberFormat="1" applyFont="1" applyFill="1" applyBorder="1" applyAlignment="1">
      <alignment horizontal="left" wrapText="1"/>
    </xf>
    <xf numFmtId="49" fontId="3" fillId="0" borderId="6" xfId="0" applyNumberFormat="1" applyFont="1" applyFill="1" applyBorder="1" applyAlignment="1">
      <alignment horizontal="left" wrapText="1"/>
    </xf>
    <xf numFmtId="0" fontId="20" fillId="0" borderId="14" xfId="0" applyFont="1" applyBorder="1" applyAlignment="1">
      <alignment horizontal="center" wrapText="1"/>
    </xf>
    <xf numFmtId="4" fontId="18" fillId="0" borderId="5" xfId="1" applyNumberFormat="1" applyFont="1" applyFill="1" applyBorder="1" applyAlignment="1">
      <alignment horizontal="center" vertical="center" wrapText="1"/>
    </xf>
    <xf numFmtId="4" fontId="18" fillId="0" borderId="10" xfId="1" applyNumberFormat="1" applyFont="1" applyFill="1" applyBorder="1" applyAlignment="1">
      <alignment horizontal="center" vertical="center" wrapText="1"/>
    </xf>
    <xf numFmtId="4" fontId="18" fillId="0" borderId="6" xfId="1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textRotation="90" wrapText="1"/>
    </xf>
    <xf numFmtId="0" fontId="3" fillId="0" borderId="6" xfId="0" applyFont="1" applyBorder="1" applyAlignment="1">
      <alignment horizontal="center" vertical="center" textRotation="90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3" fillId="5" borderId="2" xfId="0" applyFont="1" applyFill="1" applyBorder="1" applyAlignment="1">
      <alignment horizontal="left" vertical="center" wrapText="1"/>
    </xf>
    <xf numFmtId="0" fontId="33" fillId="5" borderId="3" xfId="0" applyFont="1" applyFill="1" applyBorder="1" applyAlignment="1">
      <alignment horizontal="left" vertical="center" wrapText="1"/>
    </xf>
    <xf numFmtId="0" fontId="33" fillId="5" borderId="4" xfId="0" applyFont="1" applyFill="1" applyBorder="1" applyAlignment="1">
      <alignment horizontal="left" vertical="center" wrapText="1"/>
    </xf>
    <xf numFmtId="0" fontId="34" fillId="0" borderId="1" xfId="0" applyFont="1" applyFill="1" applyBorder="1" applyAlignment="1">
      <alignment horizontal="center" vertical="center" wrapText="1"/>
    </xf>
    <xf numFmtId="0" fontId="34" fillId="0" borderId="5" xfId="0" applyFont="1" applyFill="1" applyBorder="1" applyAlignment="1">
      <alignment horizontal="center" vertical="center" wrapText="1"/>
    </xf>
    <xf numFmtId="0" fontId="34" fillId="0" borderId="10" xfId="0" applyFont="1" applyFill="1" applyBorder="1" applyAlignment="1">
      <alignment horizontal="center" vertical="center" wrapText="1"/>
    </xf>
    <xf numFmtId="0" fontId="34" fillId="0" borderId="6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 wrapText="1"/>
    </xf>
    <xf numFmtId="49" fontId="37" fillId="0" borderId="5" xfId="0" applyNumberFormat="1" applyFont="1" applyFill="1" applyBorder="1" applyAlignment="1">
      <alignment horizontal="center" vertical="center" wrapText="1"/>
    </xf>
    <xf numFmtId="49" fontId="37" fillId="0" borderId="10" xfId="0" applyNumberFormat="1" applyFont="1" applyFill="1" applyBorder="1" applyAlignment="1">
      <alignment horizontal="center" vertical="center" wrapText="1"/>
    </xf>
    <xf numFmtId="49" fontId="37" fillId="0" borderId="6" xfId="0" applyNumberFormat="1" applyFont="1" applyFill="1" applyBorder="1" applyAlignment="1">
      <alignment horizontal="center" vertical="center" wrapText="1"/>
    </xf>
    <xf numFmtId="4" fontId="34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30" fillId="0" borderId="5" xfId="0" applyFont="1" applyFill="1" applyBorder="1" applyAlignment="1">
      <alignment horizontal="center" vertical="center" wrapText="1"/>
    </xf>
    <xf numFmtId="0" fontId="30" fillId="0" borderId="10" xfId="0" applyFont="1" applyFill="1" applyBorder="1" applyAlignment="1">
      <alignment horizontal="center" vertical="center" wrapText="1"/>
    </xf>
    <xf numFmtId="0" fontId="30" fillId="0" borderId="6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49" fontId="27" fillId="0" borderId="5" xfId="0" applyNumberFormat="1" applyFont="1" applyFill="1" applyBorder="1" applyAlignment="1">
      <alignment horizontal="center" vertical="center" wrapText="1"/>
    </xf>
    <xf numFmtId="49" fontId="27" fillId="0" borderId="10" xfId="0" applyNumberFormat="1" applyFont="1" applyFill="1" applyBorder="1" applyAlignment="1">
      <alignment horizontal="center" vertical="center" wrapText="1"/>
    </xf>
    <xf numFmtId="49" fontId="27" fillId="0" borderId="6" xfId="0" applyNumberFormat="1" applyFont="1" applyFill="1" applyBorder="1" applyAlignment="1">
      <alignment horizontal="center" vertical="center" wrapText="1"/>
    </xf>
  </cellXfs>
  <cellStyles count="3">
    <cellStyle name="Гиперссылка" xfId="2" builtinId="8"/>
    <cellStyle name="Обычный" xfId="0" builtinId="0"/>
    <cellStyle name="Финансовый" xfId="1" builtinId="3"/>
  </cellStyles>
  <dxfs count="0"/>
  <tableStyles count="0" defaultTableStyle="TableStyleMedium9" defaultPivotStyle="PivotStyleLight16"/>
  <colors>
    <mruColors>
      <color rgb="FFBFEE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port@krasrp.ru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port@krasrp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workbookViewId="0">
      <selection activeCell="B21" sqref="B21"/>
    </sheetView>
  </sheetViews>
  <sheetFormatPr defaultRowHeight="15.75" x14ac:dyDescent="0.25"/>
  <cols>
    <col min="1" max="1" width="53.875" customWidth="1"/>
    <col min="2" max="2" width="60.75" customWidth="1"/>
  </cols>
  <sheetData>
    <row r="1" spans="1:2" x14ac:dyDescent="0.25">
      <c r="A1" s="132" t="s">
        <v>404</v>
      </c>
      <c r="B1" s="132"/>
    </row>
    <row r="2" spans="1:2" x14ac:dyDescent="0.25">
      <c r="A2" s="132" t="s">
        <v>664</v>
      </c>
      <c r="B2" s="132"/>
    </row>
    <row r="3" spans="1:2" x14ac:dyDescent="0.25">
      <c r="A3" s="132" t="s">
        <v>665</v>
      </c>
      <c r="B3" s="132"/>
    </row>
    <row r="5" spans="1:2" ht="18.75" x14ac:dyDescent="0.25">
      <c r="A5" s="61" t="s">
        <v>323</v>
      </c>
      <c r="B5" s="61" t="s">
        <v>324</v>
      </c>
    </row>
    <row r="6" spans="1:2" ht="18.75" x14ac:dyDescent="0.25">
      <c r="A6" s="61" t="s">
        <v>325</v>
      </c>
      <c r="B6" s="61" t="s">
        <v>326</v>
      </c>
    </row>
    <row r="7" spans="1:2" ht="18.75" x14ac:dyDescent="0.25">
      <c r="A7" s="61" t="s">
        <v>327</v>
      </c>
      <c r="B7" s="61" t="s">
        <v>332</v>
      </c>
    </row>
    <row r="8" spans="1:2" ht="18.75" x14ac:dyDescent="0.25">
      <c r="A8" s="61" t="s">
        <v>328</v>
      </c>
      <c r="B8" s="61" t="s">
        <v>333</v>
      </c>
    </row>
    <row r="9" spans="1:2" ht="18.75" x14ac:dyDescent="0.25">
      <c r="A9" s="61" t="s">
        <v>329</v>
      </c>
      <c r="B9" s="61">
        <v>2461007121</v>
      </c>
    </row>
    <row r="10" spans="1:2" ht="18.75" x14ac:dyDescent="0.25">
      <c r="A10" s="61" t="s">
        <v>330</v>
      </c>
      <c r="B10" s="61">
        <v>246101001</v>
      </c>
    </row>
    <row r="11" spans="1:2" ht="18.75" x14ac:dyDescent="0.25">
      <c r="A11" s="61" t="s">
        <v>331</v>
      </c>
      <c r="B11" s="62" t="s">
        <v>403</v>
      </c>
    </row>
  </sheetData>
  <mergeCells count="3">
    <mergeCell ref="A1:B1"/>
    <mergeCell ref="A2:B2"/>
    <mergeCell ref="A3:B3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S359"/>
  <sheetViews>
    <sheetView workbookViewId="0">
      <pane xSplit="5" ySplit="7" topLeftCell="F88" activePane="bottomRight" state="frozen"/>
      <selection pane="topRight" activeCell="F1" sqref="F1"/>
      <selection pane="bottomLeft" activeCell="A9" sqref="A9"/>
      <selection pane="bottomRight" activeCell="D69" sqref="D69:D70"/>
    </sheetView>
  </sheetViews>
  <sheetFormatPr defaultColWidth="9" defaultRowHeight="15" x14ac:dyDescent="0.25"/>
  <cols>
    <col min="1" max="1" width="3.25" style="40" customWidth="1"/>
    <col min="2" max="3" width="0" style="45" hidden="1" customWidth="1"/>
    <col min="4" max="4" width="30.75" style="46" customWidth="1"/>
    <col min="5" max="5" width="22.5" style="40" hidden="1" customWidth="1"/>
    <col min="6" max="6" width="11.875" style="40" customWidth="1"/>
    <col min="7" max="8" width="9" style="40" customWidth="1"/>
    <col min="9" max="9" width="8.375" style="40" hidden="1" customWidth="1"/>
    <col min="10" max="10" width="15.75" style="40" hidden="1" customWidth="1"/>
    <col min="11" max="11" width="15.375" style="38" customWidth="1"/>
    <col min="12" max="12" width="15.375" style="32" customWidth="1"/>
    <col min="13" max="13" width="17.875" style="33" customWidth="1"/>
    <col min="14" max="14" width="16.125" style="34" customWidth="1"/>
    <col min="15" max="15" width="16.125" style="35" customWidth="1"/>
    <col min="16" max="16" width="14.375" style="44" customWidth="1"/>
    <col min="17" max="17" width="14.5" style="44" customWidth="1"/>
    <col min="18" max="18" width="23.25" style="44" customWidth="1"/>
    <col min="19" max="19" width="13.75" style="44" customWidth="1"/>
    <col min="20" max="16384" width="9" style="40"/>
  </cols>
  <sheetData>
    <row r="1" spans="1:19" ht="15" customHeight="1" x14ac:dyDescent="0.25">
      <c r="A1" s="171" t="s">
        <v>0</v>
      </c>
      <c r="B1" s="193" t="s">
        <v>1</v>
      </c>
      <c r="C1" s="193" t="s">
        <v>2</v>
      </c>
      <c r="D1" s="196" t="s">
        <v>3</v>
      </c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8"/>
      <c r="R1" s="157" t="s">
        <v>4</v>
      </c>
      <c r="S1" s="157" t="s">
        <v>5</v>
      </c>
    </row>
    <row r="2" spans="1:19" ht="15" customHeight="1" x14ac:dyDescent="0.25">
      <c r="A2" s="192"/>
      <c r="B2" s="194"/>
      <c r="C2" s="194"/>
      <c r="D2" s="182" t="s">
        <v>6</v>
      </c>
      <c r="E2" s="182" t="s">
        <v>7</v>
      </c>
      <c r="F2" s="185" t="s">
        <v>8</v>
      </c>
      <c r="G2" s="186"/>
      <c r="H2" s="182" t="s">
        <v>9</v>
      </c>
      <c r="I2" s="185" t="s">
        <v>10</v>
      </c>
      <c r="J2" s="186"/>
      <c r="K2" s="153" t="s">
        <v>336</v>
      </c>
      <c r="L2" s="150" t="s">
        <v>334</v>
      </c>
      <c r="M2" s="174" t="s">
        <v>335</v>
      </c>
      <c r="N2" s="135" t="s">
        <v>11</v>
      </c>
      <c r="O2" s="152" t="s">
        <v>13</v>
      </c>
      <c r="P2" s="176" t="s">
        <v>12</v>
      </c>
      <c r="Q2" s="177"/>
      <c r="R2" s="158"/>
      <c r="S2" s="158"/>
    </row>
    <row r="3" spans="1:19" x14ac:dyDescent="0.25">
      <c r="A3" s="192"/>
      <c r="B3" s="194"/>
      <c r="C3" s="194"/>
      <c r="D3" s="183"/>
      <c r="E3" s="183"/>
      <c r="F3" s="187"/>
      <c r="G3" s="188"/>
      <c r="H3" s="183"/>
      <c r="I3" s="187"/>
      <c r="J3" s="188"/>
      <c r="K3" s="258"/>
      <c r="L3" s="191"/>
      <c r="M3" s="257"/>
      <c r="N3" s="173"/>
      <c r="O3" s="152"/>
      <c r="P3" s="178"/>
      <c r="Q3" s="179"/>
      <c r="R3" s="158"/>
      <c r="S3" s="158"/>
    </row>
    <row r="4" spans="1:19" ht="20.25" customHeight="1" x14ac:dyDescent="0.25">
      <c r="A4" s="192"/>
      <c r="B4" s="194"/>
      <c r="C4" s="194"/>
      <c r="D4" s="183"/>
      <c r="E4" s="183"/>
      <c r="F4" s="189"/>
      <c r="G4" s="190"/>
      <c r="H4" s="183"/>
      <c r="I4" s="189"/>
      <c r="J4" s="190"/>
      <c r="K4" s="258"/>
      <c r="L4" s="191"/>
      <c r="M4" s="257"/>
      <c r="N4" s="173"/>
      <c r="O4" s="152"/>
      <c r="P4" s="180"/>
      <c r="Q4" s="181"/>
      <c r="R4" s="158"/>
      <c r="S4" s="159"/>
    </row>
    <row r="5" spans="1:19" ht="25.5" customHeight="1" x14ac:dyDescent="0.25">
      <c r="A5" s="192"/>
      <c r="B5" s="194"/>
      <c r="C5" s="194"/>
      <c r="D5" s="183"/>
      <c r="E5" s="183"/>
      <c r="F5" s="171" t="s">
        <v>14</v>
      </c>
      <c r="G5" s="171" t="s">
        <v>15</v>
      </c>
      <c r="H5" s="183"/>
      <c r="I5" s="171" t="s">
        <v>16</v>
      </c>
      <c r="J5" s="171" t="s">
        <v>15</v>
      </c>
      <c r="K5" s="258"/>
      <c r="L5" s="191"/>
      <c r="M5" s="257"/>
      <c r="N5" s="173"/>
      <c r="O5" s="152"/>
      <c r="P5" s="15" t="s">
        <v>17</v>
      </c>
      <c r="Q5" s="15" t="s">
        <v>18</v>
      </c>
      <c r="R5" s="158"/>
      <c r="S5" s="157" t="s">
        <v>19</v>
      </c>
    </row>
    <row r="6" spans="1:19" x14ac:dyDescent="0.25">
      <c r="A6" s="172"/>
      <c r="B6" s="195"/>
      <c r="C6" s="195"/>
      <c r="D6" s="184"/>
      <c r="E6" s="184"/>
      <c r="F6" s="172"/>
      <c r="G6" s="172"/>
      <c r="H6" s="184"/>
      <c r="I6" s="172"/>
      <c r="J6" s="172"/>
      <c r="K6" s="154"/>
      <c r="L6" s="151"/>
      <c r="M6" s="175"/>
      <c r="N6" s="136"/>
      <c r="O6" s="152"/>
      <c r="P6" s="15" t="s">
        <v>20</v>
      </c>
      <c r="Q6" s="16" t="s">
        <v>20</v>
      </c>
      <c r="R6" s="159"/>
      <c r="S6" s="159"/>
    </row>
    <row r="7" spans="1:19" x14ac:dyDescent="0.25">
      <c r="A7" s="1">
        <v>1</v>
      </c>
      <c r="B7" s="2">
        <v>2</v>
      </c>
      <c r="C7" s="2">
        <v>3</v>
      </c>
      <c r="D7" s="1">
        <v>4</v>
      </c>
      <c r="E7" s="1">
        <v>5</v>
      </c>
      <c r="F7" s="1">
        <v>6</v>
      </c>
      <c r="G7" s="1">
        <v>7</v>
      </c>
      <c r="H7" s="1">
        <v>8</v>
      </c>
      <c r="I7" s="1">
        <v>9</v>
      </c>
      <c r="J7" s="1">
        <v>10</v>
      </c>
      <c r="K7" s="36">
        <v>11</v>
      </c>
      <c r="L7" s="24">
        <v>11</v>
      </c>
      <c r="M7" s="25">
        <v>11</v>
      </c>
      <c r="N7" s="26" t="s">
        <v>21</v>
      </c>
      <c r="O7" s="27" t="s">
        <v>21</v>
      </c>
      <c r="P7" s="15">
        <v>12</v>
      </c>
      <c r="Q7" s="15">
        <v>13</v>
      </c>
      <c r="R7" s="15">
        <v>14</v>
      </c>
      <c r="S7" s="15">
        <v>15</v>
      </c>
    </row>
    <row r="8" spans="1:19" ht="15" customHeight="1" x14ac:dyDescent="0.25">
      <c r="A8" s="160" t="s">
        <v>350</v>
      </c>
      <c r="B8" s="161"/>
      <c r="C8" s="161"/>
      <c r="D8" s="161"/>
      <c r="E8" s="161"/>
      <c r="F8" s="161"/>
      <c r="G8" s="161"/>
      <c r="H8" s="161"/>
      <c r="I8" s="161"/>
      <c r="J8" s="161"/>
      <c r="K8" s="161"/>
      <c r="L8" s="161"/>
      <c r="M8" s="161"/>
      <c r="N8" s="161"/>
      <c r="O8" s="161"/>
      <c r="P8" s="161"/>
      <c r="Q8" s="161"/>
      <c r="R8" s="161"/>
      <c r="S8" s="162"/>
    </row>
    <row r="9" spans="1:19" ht="15" customHeight="1" x14ac:dyDescent="0.25">
      <c r="A9" s="163">
        <v>20</v>
      </c>
      <c r="B9" s="165" t="s">
        <v>69</v>
      </c>
      <c r="C9" s="165">
        <v>2429000</v>
      </c>
      <c r="D9" s="169" t="s">
        <v>70</v>
      </c>
      <c r="E9" s="169" t="s">
        <v>24</v>
      </c>
      <c r="F9" s="163">
        <v>166</v>
      </c>
      <c r="G9" s="163" t="s">
        <v>25</v>
      </c>
      <c r="H9" s="148">
        <v>3</v>
      </c>
      <c r="I9" s="148">
        <v>4401</v>
      </c>
      <c r="J9" s="148" t="s">
        <v>26</v>
      </c>
      <c r="K9" s="155">
        <v>1010000</v>
      </c>
      <c r="L9" s="150">
        <v>1441015.2</v>
      </c>
      <c r="M9" s="174">
        <v>800000</v>
      </c>
      <c r="N9" s="135">
        <v>800000</v>
      </c>
      <c r="O9" s="137">
        <f>308002.42+84000.66</f>
        <v>392003.07999999996</v>
      </c>
      <c r="P9" s="143" t="s">
        <v>347</v>
      </c>
      <c r="Q9" s="139" t="s">
        <v>346</v>
      </c>
      <c r="R9" s="141" t="s">
        <v>28</v>
      </c>
      <c r="S9" s="133" t="s">
        <v>29</v>
      </c>
    </row>
    <row r="10" spans="1:19" x14ac:dyDescent="0.25">
      <c r="A10" s="164"/>
      <c r="B10" s="166"/>
      <c r="C10" s="166"/>
      <c r="D10" s="170"/>
      <c r="E10" s="170"/>
      <c r="F10" s="164"/>
      <c r="G10" s="164"/>
      <c r="H10" s="149"/>
      <c r="I10" s="149"/>
      <c r="J10" s="149"/>
      <c r="K10" s="156"/>
      <c r="L10" s="151"/>
      <c r="M10" s="175"/>
      <c r="N10" s="136"/>
      <c r="O10" s="138"/>
      <c r="P10" s="144"/>
      <c r="Q10" s="140"/>
      <c r="R10" s="142"/>
      <c r="S10" s="134"/>
    </row>
    <row r="11" spans="1:19" ht="15" customHeight="1" x14ac:dyDescent="0.25">
      <c r="A11" s="163">
        <v>21</v>
      </c>
      <c r="B11" s="165" t="s">
        <v>69</v>
      </c>
      <c r="C11" s="165">
        <v>2429000</v>
      </c>
      <c r="D11" s="169" t="s">
        <v>71</v>
      </c>
      <c r="E11" s="169" t="s">
        <v>24</v>
      </c>
      <c r="F11" s="163">
        <v>166</v>
      </c>
      <c r="G11" s="163" t="s">
        <v>42</v>
      </c>
      <c r="H11" s="148">
        <v>10</v>
      </c>
      <c r="I11" s="148">
        <v>4401</v>
      </c>
      <c r="J11" s="148" t="s">
        <v>26</v>
      </c>
      <c r="K11" s="155">
        <v>155000</v>
      </c>
      <c r="L11" s="150"/>
      <c r="M11" s="174">
        <v>200000</v>
      </c>
      <c r="N11" s="135">
        <v>200000</v>
      </c>
      <c r="O11" s="137">
        <v>87000.04</v>
      </c>
      <c r="P11" s="143" t="s">
        <v>347</v>
      </c>
      <c r="Q11" s="139" t="s">
        <v>346</v>
      </c>
      <c r="R11" s="141" t="s">
        <v>28</v>
      </c>
      <c r="S11" s="133" t="s">
        <v>29</v>
      </c>
    </row>
    <row r="12" spans="1:19" x14ac:dyDescent="0.25">
      <c r="A12" s="164"/>
      <c r="B12" s="166"/>
      <c r="C12" s="166"/>
      <c r="D12" s="170"/>
      <c r="E12" s="170"/>
      <c r="F12" s="164"/>
      <c r="G12" s="164"/>
      <c r="H12" s="149"/>
      <c r="I12" s="149"/>
      <c r="J12" s="149"/>
      <c r="K12" s="156"/>
      <c r="L12" s="151"/>
      <c r="M12" s="175"/>
      <c r="N12" s="136"/>
      <c r="O12" s="138"/>
      <c r="P12" s="144"/>
      <c r="Q12" s="140"/>
      <c r="R12" s="142"/>
      <c r="S12" s="134"/>
    </row>
    <row r="13" spans="1:19" ht="15" customHeight="1" x14ac:dyDescent="0.25">
      <c r="A13" s="163">
        <v>22</v>
      </c>
      <c r="B13" s="165" t="s">
        <v>72</v>
      </c>
      <c r="C13" s="165">
        <v>2524010</v>
      </c>
      <c r="D13" s="169" t="s">
        <v>73</v>
      </c>
      <c r="E13" s="169" t="s">
        <v>24</v>
      </c>
      <c r="F13" s="163">
        <v>796</v>
      </c>
      <c r="G13" s="163" t="s">
        <v>42</v>
      </c>
      <c r="H13" s="148">
        <v>1000</v>
      </c>
      <c r="I13" s="148">
        <v>4401</v>
      </c>
      <c r="J13" s="148" t="s">
        <v>26</v>
      </c>
      <c r="K13" s="153"/>
      <c r="L13" s="150"/>
      <c r="M13" s="174">
        <v>292640</v>
      </c>
      <c r="N13" s="135">
        <v>250000</v>
      </c>
      <c r="O13" s="137">
        <v>125000</v>
      </c>
      <c r="P13" s="143" t="s">
        <v>385</v>
      </c>
      <c r="Q13" s="139" t="s">
        <v>349</v>
      </c>
      <c r="R13" s="141" t="s">
        <v>74</v>
      </c>
      <c r="S13" s="133" t="s">
        <v>29</v>
      </c>
    </row>
    <row r="14" spans="1:19" x14ac:dyDescent="0.25">
      <c r="A14" s="164"/>
      <c r="B14" s="166"/>
      <c r="C14" s="166"/>
      <c r="D14" s="170"/>
      <c r="E14" s="170"/>
      <c r="F14" s="164"/>
      <c r="G14" s="164"/>
      <c r="H14" s="149"/>
      <c r="I14" s="149"/>
      <c r="J14" s="149"/>
      <c r="K14" s="154"/>
      <c r="L14" s="151"/>
      <c r="M14" s="175"/>
      <c r="N14" s="136"/>
      <c r="O14" s="138"/>
      <c r="P14" s="144"/>
      <c r="Q14" s="140"/>
      <c r="R14" s="142"/>
      <c r="S14" s="134"/>
    </row>
    <row r="15" spans="1:19" ht="15" customHeight="1" x14ac:dyDescent="0.25">
      <c r="A15" s="163">
        <v>23</v>
      </c>
      <c r="B15" s="165" t="s">
        <v>72</v>
      </c>
      <c r="C15" s="165">
        <v>2524010</v>
      </c>
      <c r="D15" s="169" t="s">
        <v>75</v>
      </c>
      <c r="E15" s="169" t="s">
        <v>24</v>
      </c>
      <c r="F15" s="163">
        <v>796</v>
      </c>
      <c r="G15" s="163" t="s">
        <v>42</v>
      </c>
      <c r="H15" s="201">
        <v>105000</v>
      </c>
      <c r="I15" s="148">
        <v>4401</v>
      </c>
      <c r="J15" s="148" t="s">
        <v>26</v>
      </c>
      <c r="K15" s="155">
        <f>8408000*1.18</f>
        <v>9921440</v>
      </c>
      <c r="L15" s="150"/>
      <c r="M15" s="174">
        <v>15859200</v>
      </c>
      <c r="N15" s="135">
        <v>14805000</v>
      </c>
      <c r="O15" s="137">
        <f>3640100+4230000</f>
        <v>7870100</v>
      </c>
      <c r="P15" s="143" t="s">
        <v>385</v>
      </c>
      <c r="Q15" s="139" t="s">
        <v>349</v>
      </c>
      <c r="R15" s="141" t="s">
        <v>74</v>
      </c>
      <c r="S15" s="133" t="s">
        <v>29</v>
      </c>
    </row>
    <row r="16" spans="1:19" x14ac:dyDescent="0.25">
      <c r="A16" s="164"/>
      <c r="B16" s="166"/>
      <c r="C16" s="166"/>
      <c r="D16" s="170"/>
      <c r="E16" s="170"/>
      <c r="F16" s="164"/>
      <c r="G16" s="164"/>
      <c r="H16" s="202"/>
      <c r="I16" s="149"/>
      <c r="J16" s="149"/>
      <c r="K16" s="156"/>
      <c r="L16" s="151"/>
      <c r="M16" s="175"/>
      <c r="N16" s="136"/>
      <c r="O16" s="138"/>
      <c r="P16" s="144"/>
      <c r="Q16" s="140"/>
      <c r="R16" s="142"/>
      <c r="S16" s="134"/>
    </row>
    <row r="17" spans="1:19" ht="15" customHeight="1" x14ac:dyDescent="0.25">
      <c r="A17" s="163">
        <v>24</v>
      </c>
      <c r="B17" s="165" t="s">
        <v>72</v>
      </c>
      <c r="C17" s="165">
        <v>2524010</v>
      </c>
      <c r="D17" s="169" t="s">
        <v>76</v>
      </c>
      <c r="E17" s="169" t="s">
        <v>24</v>
      </c>
      <c r="F17" s="163">
        <v>796</v>
      </c>
      <c r="G17" s="163" t="s">
        <v>42</v>
      </c>
      <c r="H17" s="201">
        <v>34000</v>
      </c>
      <c r="I17" s="148">
        <v>4401</v>
      </c>
      <c r="J17" s="148" t="s">
        <v>26</v>
      </c>
      <c r="K17" s="155">
        <f>10199000*1.18</f>
        <v>12034820</v>
      </c>
      <c r="L17" s="150">
        <v>26114880</v>
      </c>
      <c r="M17" s="174">
        <v>17993820</v>
      </c>
      <c r="N17" s="135">
        <v>15588600</v>
      </c>
      <c r="O17" s="137">
        <f>13525425.5+2063200.5</f>
        <v>15588626</v>
      </c>
      <c r="P17" s="143" t="s">
        <v>385</v>
      </c>
      <c r="Q17" s="139" t="s">
        <v>349</v>
      </c>
      <c r="R17" s="141" t="s">
        <v>74</v>
      </c>
      <c r="S17" s="133" t="s">
        <v>29</v>
      </c>
    </row>
    <row r="18" spans="1:19" x14ac:dyDescent="0.25">
      <c r="A18" s="164"/>
      <c r="B18" s="166"/>
      <c r="C18" s="166"/>
      <c r="D18" s="170"/>
      <c r="E18" s="170"/>
      <c r="F18" s="164"/>
      <c r="G18" s="164"/>
      <c r="H18" s="202"/>
      <c r="I18" s="149"/>
      <c r="J18" s="149"/>
      <c r="K18" s="156"/>
      <c r="L18" s="151"/>
      <c r="M18" s="175"/>
      <c r="N18" s="136"/>
      <c r="O18" s="138"/>
      <c r="P18" s="144"/>
      <c r="Q18" s="140"/>
      <c r="R18" s="142"/>
      <c r="S18" s="134"/>
    </row>
    <row r="19" spans="1:19" ht="15" customHeight="1" x14ac:dyDescent="0.25">
      <c r="A19" s="244" t="s">
        <v>148</v>
      </c>
      <c r="B19" s="245"/>
      <c r="C19" s="245"/>
      <c r="D19" s="245"/>
      <c r="E19" s="245"/>
      <c r="F19" s="245"/>
      <c r="G19" s="245"/>
      <c r="H19" s="245"/>
      <c r="I19" s="245"/>
      <c r="J19" s="245"/>
      <c r="K19" s="245"/>
      <c r="L19" s="245"/>
      <c r="M19" s="245"/>
      <c r="N19" s="245"/>
      <c r="O19" s="245"/>
      <c r="P19" s="245"/>
      <c r="Q19" s="245"/>
      <c r="R19" s="245"/>
      <c r="S19" s="246"/>
    </row>
    <row r="20" spans="1:19" ht="15" customHeight="1" x14ac:dyDescent="0.25">
      <c r="A20" s="163">
        <v>61</v>
      </c>
      <c r="B20" s="165" t="s">
        <v>149</v>
      </c>
      <c r="C20" s="165">
        <v>1816000</v>
      </c>
      <c r="D20" s="167" t="s">
        <v>150</v>
      </c>
      <c r="E20" s="169" t="s">
        <v>24</v>
      </c>
      <c r="F20" s="163">
        <v>876</v>
      </c>
      <c r="G20" s="163" t="s">
        <v>32</v>
      </c>
      <c r="H20" s="148">
        <v>24</v>
      </c>
      <c r="I20" s="148">
        <v>4401</v>
      </c>
      <c r="J20" s="163" t="s">
        <v>26</v>
      </c>
      <c r="K20" s="239">
        <f>2983000*1.18</f>
        <v>3519940</v>
      </c>
      <c r="L20" s="150">
        <v>1199639.33</v>
      </c>
      <c r="M20" s="174">
        <v>1199639.33</v>
      </c>
      <c r="N20" s="135">
        <v>1199639.33</v>
      </c>
      <c r="O20" s="137">
        <f>533721.41+77818.42</f>
        <v>611539.83000000007</v>
      </c>
      <c r="P20" s="143" t="s">
        <v>387</v>
      </c>
      <c r="Q20" s="139" t="s">
        <v>346</v>
      </c>
      <c r="R20" s="141" t="s">
        <v>74</v>
      </c>
      <c r="S20" s="133" t="s">
        <v>29</v>
      </c>
    </row>
    <row r="21" spans="1:19" x14ac:dyDescent="0.25">
      <c r="A21" s="164"/>
      <c r="B21" s="166"/>
      <c r="C21" s="166"/>
      <c r="D21" s="168"/>
      <c r="E21" s="170"/>
      <c r="F21" s="164"/>
      <c r="G21" s="164"/>
      <c r="H21" s="149"/>
      <c r="I21" s="149"/>
      <c r="J21" s="164"/>
      <c r="K21" s="240"/>
      <c r="L21" s="151"/>
      <c r="M21" s="175"/>
      <c r="N21" s="136"/>
      <c r="O21" s="138"/>
      <c r="P21" s="144"/>
      <c r="Q21" s="140"/>
      <c r="R21" s="142"/>
      <c r="S21" s="134"/>
    </row>
    <row r="22" spans="1:19" ht="15" customHeight="1" x14ac:dyDescent="0.25">
      <c r="A22" s="163">
        <v>62</v>
      </c>
      <c r="B22" s="165">
        <v>41717</v>
      </c>
      <c r="C22" s="165">
        <v>1929000</v>
      </c>
      <c r="D22" s="167" t="s">
        <v>151</v>
      </c>
      <c r="E22" s="169" t="s">
        <v>24</v>
      </c>
      <c r="F22" s="163">
        <v>876</v>
      </c>
      <c r="G22" s="163" t="s">
        <v>32</v>
      </c>
      <c r="H22" s="148">
        <v>13</v>
      </c>
      <c r="I22" s="148">
        <v>4401</v>
      </c>
      <c r="J22" s="163" t="s">
        <v>26</v>
      </c>
      <c r="K22" s="240"/>
      <c r="L22" s="150">
        <v>637547.05000000005</v>
      </c>
      <c r="M22" s="174">
        <v>637547.05000000005</v>
      </c>
      <c r="N22" s="135">
        <v>637547.05000000005</v>
      </c>
      <c r="O22" s="137">
        <v>321864.98</v>
      </c>
      <c r="P22" s="143" t="s">
        <v>387</v>
      </c>
      <c r="Q22" s="139" t="s">
        <v>346</v>
      </c>
      <c r="R22" s="141" t="s">
        <v>74</v>
      </c>
      <c r="S22" s="133" t="s">
        <v>29</v>
      </c>
    </row>
    <row r="23" spans="1:19" x14ac:dyDescent="0.25">
      <c r="A23" s="164"/>
      <c r="B23" s="166"/>
      <c r="C23" s="166"/>
      <c r="D23" s="168"/>
      <c r="E23" s="170"/>
      <c r="F23" s="164"/>
      <c r="G23" s="164"/>
      <c r="H23" s="149"/>
      <c r="I23" s="149"/>
      <c r="J23" s="164"/>
      <c r="K23" s="240"/>
      <c r="L23" s="151"/>
      <c r="M23" s="175"/>
      <c r="N23" s="136"/>
      <c r="O23" s="138"/>
      <c r="P23" s="144"/>
      <c r="Q23" s="140"/>
      <c r="R23" s="142"/>
      <c r="S23" s="134"/>
    </row>
    <row r="24" spans="1:19" ht="15" customHeight="1" x14ac:dyDescent="0.25">
      <c r="A24" s="163">
        <v>63</v>
      </c>
      <c r="B24" s="165" t="s">
        <v>149</v>
      </c>
      <c r="C24" s="165">
        <v>1816500</v>
      </c>
      <c r="D24" s="9" t="s">
        <v>152</v>
      </c>
      <c r="E24" s="169" t="s">
        <v>24</v>
      </c>
      <c r="F24" s="163">
        <v>876</v>
      </c>
      <c r="G24" s="163" t="s">
        <v>32</v>
      </c>
      <c r="H24" s="148">
        <v>39</v>
      </c>
      <c r="I24" s="148">
        <v>4401</v>
      </c>
      <c r="J24" s="163" t="s">
        <v>26</v>
      </c>
      <c r="K24" s="240"/>
      <c r="L24" s="150">
        <v>912671.63</v>
      </c>
      <c r="M24" s="174">
        <v>912671.63</v>
      </c>
      <c r="N24" s="135">
        <v>986471.63</v>
      </c>
      <c r="O24" s="137">
        <f>916867.82+59853.7</f>
        <v>976721.5199999999</v>
      </c>
      <c r="P24" s="143" t="s">
        <v>387</v>
      </c>
      <c r="Q24" s="139" t="s">
        <v>346</v>
      </c>
      <c r="R24" s="141" t="s">
        <v>74</v>
      </c>
      <c r="S24" s="133" t="s">
        <v>29</v>
      </c>
    </row>
    <row r="25" spans="1:19" x14ac:dyDescent="0.25">
      <c r="A25" s="164"/>
      <c r="B25" s="166"/>
      <c r="C25" s="166"/>
      <c r="D25" s="9" t="s">
        <v>153</v>
      </c>
      <c r="E25" s="170"/>
      <c r="F25" s="164"/>
      <c r="G25" s="164"/>
      <c r="H25" s="149"/>
      <c r="I25" s="149"/>
      <c r="J25" s="164"/>
      <c r="K25" s="240"/>
      <c r="L25" s="151"/>
      <c r="M25" s="175"/>
      <c r="N25" s="136"/>
      <c r="O25" s="138"/>
      <c r="P25" s="144"/>
      <c r="Q25" s="140"/>
      <c r="R25" s="142"/>
      <c r="S25" s="134"/>
    </row>
    <row r="26" spans="1:19" ht="25.5" customHeight="1" x14ac:dyDescent="0.25">
      <c r="A26" s="163">
        <v>28</v>
      </c>
      <c r="B26" s="165">
        <v>41783</v>
      </c>
      <c r="C26" s="165">
        <v>2424000</v>
      </c>
      <c r="D26" s="169" t="s">
        <v>82</v>
      </c>
      <c r="E26" s="169" t="s">
        <v>24</v>
      </c>
      <c r="F26" s="163">
        <v>796</v>
      </c>
      <c r="G26" s="163" t="s">
        <v>42</v>
      </c>
      <c r="H26" s="201">
        <v>4000</v>
      </c>
      <c r="I26" s="148">
        <v>4401</v>
      </c>
      <c r="J26" s="148" t="s">
        <v>26</v>
      </c>
      <c r="K26" s="240"/>
      <c r="L26" s="150">
        <v>701626</v>
      </c>
      <c r="M26" s="174">
        <v>701626</v>
      </c>
      <c r="N26" s="135">
        <v>701626</v>
      </c>
      <c r="O26" s="137">
        <f>301212.11+10907.33</f>
        <v>312119.44</v>
      </c>
      <c r="P26" s="143" t="s">
        <v>387</v>
      </c>
      <c r="Q26" s="139" t="s">
        <v>346</v>
      </c>
      <c r="R26" s="141" t="s">
        <v>28</v>
      </c>
      <c r="S26" s="133" t="s">
        <v>29</v>
      </c>
    </row>
    <row r="27" spans="1:19" x14ac:dyDescent="0.25">
      <c r="A27" s="164"/>
      <c r="B27" s="166"/>
      <c r="C27" s="166"/>
      <c r="D27" s="170"/>
      <c r="E27" s="170"/>
      <c r="F27" s="164"/>
      <c r="G27" s="164"/>
      <c r="H27" s="202"/>
      <c r="I27" s="149"/>
      <c r="J27" s="149"/>
      <c r="K27" s="241"/>
      <c r="L27" s="151"/>
      <c r="M27" s="175"/>
      <c r="N27" s="136"/>
      <c r="O27" s="138"/>
      <c r="P27" s="144"/>
      <c r="Q27" s="140"/>
      <c r="R27" s="142"/>
      <c r="S27" s="134"/>
    </row>
    <row r="28" spans="1:19" ht="15" customHeight="1" x14ac:dyDescent="0.25">
      <c r="A28" s="244" t="s">
        <v>154</v>
      </c>
      <c r="B28" s="245"/>
      <c r="C28" s="245"/>
      <c r="D28" s="245"/>
      <c r="E28" s="245"/>
      <c r="F28" s="245"/>
      <c r="G28" s="245"/>
      <c r="H28" s="245"/>
      <c r="I28" s="245"/>
      <c r="J28" s="245"/>
      <c r="K28" s="245"/>
      <c r="L28" s="245"/>
      <c r="M28" s="245"/>
      <c r="N28" s="245"/>
      <c r="O28" s="245"/>
      <c r="P28" s="245"/>
      <c r="Q28" s="245"/>
      <c r="R28" s="245"/>
      <c r="S28" s="246"/>
    </row>
    <row r="29" spans="1:19" ht="15" customHeight="1" x14ac:dyDescent="0.25">
      <c r="A29" s="163">
        <v>64</v>
      </c>
      <c r="B29" s="165" t="s">
        <v>155</v>
      </c>
      <c r="C29" s="165">
        <v>2320212</v>
      </c>
      <c r="D29" s="167" t="s">
        <v>156</v>
      </c>
      <c r="E29" s="169" t="s">
        <v>24</v>
      </c>
      <c r="F29" s="163">
        <v>168</v>
      </c>
      <c r="G29" s="163" t="s">
        <v>25</v>
      </c>
      <c r="H29" s="148">
        <v>137</v>
      </c>
      <c r="I29" s="148">
        <v>4401</v>
      </c>
      <c r="J29" s="163" t="s">
        <v>26</v>
      </c>
      <c r="K29" s="155">
        <f>10224000*1.18</f>
        <v>12064320</v>
      </c>
      <c r="L29" s="150">
        <f>3502000+33730000</f>
        <v>37232000</v>
      </c>
      <c r="M29" s="174">
        <v>15260220</v>
      </c>
      <c r="N29" s="242">
        <v>15260220</v>
      </c>
      <c r="O29" s="137">
        <f>4088464.01+1526933</f>
        <v>5615397.0099999998</v>
      </c>
      <c r="P29" s="143" t="s">
        <v>387</v>
      </c>
      <c r="Q29" s="139" t="s">
        <v>346</v>
      </c>
      <c r="R29" s="141" t="s">
        <v>74</v>
      </c>
      <c r="S29" s="133" t="s">
        <v>29</v>
      </c>
    </row>
    <row r="30" spans="1:19" x14ac:dyDescent="0.25">
      <c r="A30" s="164"/>
      <c r="B30" s="166"/>
      <c r="C30" s="166"/>
      <c r="D30" s="168"/>
      <c r="E30" s="170"/>
      <c r="F30" s="164"/>
      <c r="G30" s="164"/>
      <c r="H30" s="149"/>
      <c r="I30" s="149"/>
      <c r="J30" s="164"/>
      <c r="K30" s="156"/>
      <c r="L30" s="151"/>
      <c r="M30" s="175"/>
      <c r="N30" s="243"/>
      <c r="O30" s="138"/>
      <c r="P30" s="144"/>
      <c r="Q30" s="140"/>
      <c r="R30" s="142"/>
      <c r="S30" s="134"/>
    </row>
    <row r="31" spans="1:19" ht="15" customHeight="1" x14ac:dyDescent="0.25">
      <c r="A31" s="163">
        <v>65</v>
      </c>
      <c r="B31" s="165">
        <v>41693</v>
      </c>
      <c r="C31" s="165">
        <v>2320020</v>
      </c>
      <c r="D31" s="167" t="s">
        <v>157</v>
      </c>
      <c r="E31" s="169" t="s">
        <v>24</v>
      </c>
      <c r="F31" s="163">
        <v>168</v>
      </c>
      <c r="G31" s="163" t="s">
        <v>25</v>
      </c>
      <c r="H31" s="148">
        <v>230</v>
      </c>
      <c r="I31" s="148">
        <v>4401</v>
      </c>
      <c r="J31" s="163" t="s">
        <v>26</v>
      </c>
      <c r="K31" s="155">
        <f>10649000*1.18</f>
        <v>12565820</v>
      </c>
      <c r="L31" s="150">
        <v>0</v>
      </c>
      <c r="M31" s="174">
        <v>11000000</v>
      </c>
      <c r="N31" s="135">
        <v>11000000</v>
      </c>
      <c r="O31" s="137">
        <f>5779549.29+275225</f>
        <v>6054774.29</v>
      </c>
      <c r="P31" s="143" t="s">
        <v>387</v>
      </c>
      <c r="Q31" s="139" t="s">
        <v>346</v>
      </c>
      <c r="R31" s="141" t="s">
        <v>28</v>
      </c>
      <c r="S31" s="133" t="s">
        <v>29</v>
      </c>
    </row>
    <row r="32" spans="1:19" x14ac:dyDescent="0.25">
      <c r="A32" s="164"/>
      <c r="B32" s="166"/>
      <c r="C32" s="166"/>
      <c r="D32" s="168"/>
      <c r="E32" s="170"/>
      <c r="F32" s="164"/>
      <c r="G32" s="164"/>
      <c r="H32" s="149"/>
      <c r="I32" s="149"/>
      <c r="J32" s="164"/>
      <c r="K32" s="156"/>
      <c r="L32" s="151"/>
      <c r="M32" s="175"/>
      <c r="N32" s="136"/>
      <c r="O32" s="138"/>
      <c r="P32" s="144"/>
      <c r="Q32" s="140"/>
      <c r="R32" s="142"/>
      <c r="S32" s="134"/>
    </row>
    <row r="33" spans="1:19" ht="25.5" customHeight="1" x14ac:dyDescent="0.25">
      <c r="A33" s="163">
        <v>66</v>
      </c>
      <c r="B33" s="165">
        <v>41693</v>
      </c>
      <c r="C33" s="165">
        <v>2320030</v>
      </c>
      <c r="D33" s="167" t="s">
        <v>158</v>
      </c>
      <c r="E33" s="169" t="s">
        <v>24</v>
      </c>
      <c r="F33" s="163">
        <v>122</v>
      </c>
      <c r="G33" s="163" t="s">
        <v>159</v>
      </c>
      <c r="H33" s="201">
        <v>53150</v>
      </c>
      <c r="I33" s="148">
        <v>4401</v>
      </c>
      <c r="J33" s="163" t="s">
        <v>26</v>
      </c>
      <c r="K33" s="155">
        <f>1216000*1.18</f>
        <v>1434880</v>
      </c>
      <c r="L33" s="150">
        <v>2027068.1</v>
      </c>
      <c r="M33" s="174">
        <v>2027068.1</v>
      </c>
      <c r="N33" s="135">
        <v>2027068</v>
      </c>
      <c r="O33" s="137">
        <f>476286.85+15257.75</f>
        <v>491544.6</v>
      </c>
      <c r="P33" s="143" t="s">
        <v>387</v>
      </c>
      <c r="Q33" s="139" t="s">
        <v>346</v>
      </c>
      <c r="R33" s="141" t="s">
        <v>74</v>
      </c>
      <c r="S33" s="133" t="s">
        <v>29</v>
      </c>
    </row>
    <row r="34" spans="1:19" x14ac:dyDescent="0.25">
      <c r="A34" s="164"/>
      <c r="B34" s="166"/>
      <c r="C34" s="166"/>
      <c r="D34" s="168"/>
      <c r="E34" s="170"/>
      <c r="F34" s="164"/>
      <c r="G34" s="164"/>
      <c r="H34" s="202"/>
      <c r="I34" s="149"/>
      <c r="J34" s="164"/>
      <c r="K34" s="156"/>
      <c r="L34" s="151"/>
      <c r="M34" s="175"/>
      <c r="N34" s="136"/>
      <c r="O34" s="138"/>
      <c r="P34" s="144"/>
      <c r="Q34" s="140"/>
      <c r="R34" s="142"/>
      <c r="S34" s="134"/>
    </row>
    <row r="35" spans="1:19" ht="15" customHeight="1" x14ac:dyDescent="0.25">
      <c r="A35" s="163">
        <v>57</v>
      </c>
      <c r="B35" s="165" t="s">
        <v>141</v>
      </c>
      <c r="C35" s="165">
        <v>3200000</v>
      </c>
      <c r="D35" s="169" t="s">
        <v>142</v>
      </c>
      <c r="E35" s="169" t="s">
        <v>24</v>
      </c>
      <c r="F35" s="163">
        <v>796</v>
      </c>
      <c r="G35" s="163" t="s">
        <v>42</v>
      </c>
      <c r="H35" s="148">
        <v>250</v>
      </c>
      <c r="I35" s="148">
        <v>4401</v>
      </c>
      <c r="J35" s="148" t="s">
        <v>26</v>
      </c>
      <c r="K35" s="155">
        <v>1454940</v>
      </c>
      <c r="L35" s="150">
        <v>2060000</v>
      </c>
      <c r="M35" s="174">
        <v>2060000</v>
      </c>
      <c r="N35" s="135">
        <v>2060000</v>
      </c>
      <c r="O35" s="137">
        <v>1144026.99</v>
      </c>
      <c r="P35" s="143" t="s">
        <v>387</v>
      </c>
      <c r="Q35" s="139" t="s">
        <v>346</v>
      </c>
      <c r="R35" s="141" t="s">
        <v>28</v>
      </c>
      <c r="S35" s="133" t="s">
        <v>29</v>
      </c>
    </row>
    <row r="36" spans="1:19" x14ac:dyDescent="0.25">
      <c r="A36" s="164"/>
      <c r="B36" s="166"/>
      <c r="C36" s="166"/>
      <c r="D36" s="170"/>
      <c r="E36" s="170"/>
      <c r="F36" s="164"/>
      <c r="G36" s="164"/>
      <c r="H36" s="149"/>
      <c r="I36" s="149"/>
      <c r="J36" s="149"/>
      <c r="K36" s="156"/>
      <c r="L36" s="151"/>
      <c r="M36" s="175"/>
      <c r="N36" s="136"/>
      <c r="O36" s="138"/>
      <c r="P36" s="144"/>
      <c r="Q36" s="140"/>
      <c r="R36" s="142"/>
      <c r="S36" s="134"/>
    </row>
    <row r="37" spans="1:19" x14ac:dyDescent="0.25">
      <c r="A37" s="3"/>
      <c r="B37" s="11"/>
      <c r="C37" s="11"/>
      <c r="D37" s="12" t="s">
        <v>379</v>
      </c>
      <c r="E37" s="4"/>
      <c r="F37" s="3"/>
      <c r="G37" s="3"/>
      <c r="H37" s="4"/>
      <c r="I37" s="4"/>
      <c r="J37" s="3"/>
      <c r="K37" s="37">
        <f>SUM(K9:K36)</f>
        <v>54161160</v>
      </c>
      <c r="L37" s="37">
        <f>SUM(L9:L36)</f>
        <v>72326447.310000002</v>
      </c>
      <c r="M37" s="37">
        <f>SUM(M9:M36)</f>
        <v>68944432.109999999</v>
      </c>
      <c r="N37" s="37">
        <f>SUM(N9:N36)</f>
        <v>65516172.009999998</v>
      </c>
      <c r="O37" s="37">
        <f>SUM(O9:O36)</f>
        <v>39590717.780000001</v>
      </c>
      <c r="P37" s="10"/>
      <c r="Q37" s="10"/>
      <c r="R37" s="10"/>
      <c r="S37" s="10"/>
    </row>
    <row r="38" spans="1:19" ht="15" customHeight="1" x14ac:dyDescent="0.25">
      <c r="A38" s="160" t="s">
        <v>351</v>
      </c>
      <c r="B38" s="161"/>
      <c r="C38" s="161"/>
      <c r="D38" s="161"/>
      <c r="E38" s="161"/>
      <c r="F38" s="161"/>
      <c r="G38" s="161"/>
      <c r="H38" s="161"/>
      <c r="I38" s="161"/>
      <c r="J38" s="161"/>
      <c r="K38" s="161"/>
      <c r="L38" s="161"/>
      <c r="M38" s="161"/>
      <c r="N38" s="161"/>
      <c r="O38" s="161"/>
      <c r="P38" s="161"/>
      <c r="Q38" s="161"/>
      <c r="R38" s="161"/>
      <c r="S38" s="162"/>
    </row>
    <row r="39" spans="1:19" ht="25.5" customHeight="1" x14ac:dyDescent="0.25">
      <c r="A39" s="163">
        <v>1</v>
      </c>
      <c r="B39" s="165" t="s">
        <v>22</v>
      </c>
      <c r="C39" s="165">
        <v>2710000</v>
      </c>
      <c r="D39" s="167" t="s">
        <v>23</v>
      </c>
      <c r="E39" s="169" t="s">
        <v>24</v>
      </c>
      <c r="F39" s="163">
        <v>168</v>
      </c>
      <c r="G39" s="163" t="s">
        <v>25</v>
      </c>
      <c r="H39" s="148"/>
      <c r="I39" s="148">
        <v>4401</v>
      </c>
      <c r="J39" s="148" t="s">
        <v>26</v>
      </c>
      <c r="K39" s="155">
        <v>1700000</v>
      </c>
      <c r="L39" s="150">
        <v>1500000</v>
      </c>
      <c r="M39" s="174">
        <v>2000000</v>
      </c>
      <c r="N39" s="135">
        <v>2000000</v>
      </c>
      <c r="O39" s="152">
        <f>1427150.5+264736.8</f>
        <v>1691887.3</v>
      </c>
      <c r="P39" s="143" t="s">
        <v>347</v>
      </c>
      <c r="Q39" s="139" t="s">
        <v>346</v>
      </c>
      <c r="R39" s="141" t="s">
        <v>28</v>
      </c>
      <c r="S39" s="133" t="s">
        <v>29</v>
      </c>
    </row>
    <row r="40" spans="1:19" x14ac:dyDescent="0.25">
      <c r="A40" s="164"/>
      <c r="B40" s="166"/>
      <c r="C40" s="166"/>
      <c r="D40" s="168"/>
      <c r="E40" s="170"/>
      <c r="F40" s="164"/>
      <c r="G40" s="164"/>
      <c r="H40" s="149"/>
      <c r="I40" s="149"/>
      <c r="J40" s="149"/>
      <c r="K40" s="156"/>
      <c r="L40" s="151"/>
      <c r="M40" s="175"/>
      <c r="N40" s="136"/>
      <c r="O40" s="152"/>
      <c r="P40" s="144"/>
      <c r="Q40" s="140"/>
      <c r="R40" s="142"/>
      <c r="S40" s="134"/>
    </row>
    <row r="41" spans="1:19" ht="36" customHeight="1" x14ac:dyDescent="0.25">
      <c r="A41" s="163">
        <v>2</v>
      </c>
      <c r="B41" s="165" t="s">
        <v>22</v>
      </c>
      <c r="C41" s="165">
        <v>2710000</v>
      </c>
      <c r="D41" s="169" t="s">
        <v>30</v>
      </c>
      <c r="E41" s="169" t="s">
        <v>24</v>
      </c>
      <c r="F41" s="163">
        <v>168</v>
      </c>
      <c r="G41" s="163" t="s">
        <v>25</v>
      </c>
      <c r="H41" s="148"/>
      <c r="I41" s="148">
        <v>4401</v>
      </c>
      <c r="J41" s="148" t="s">
        <v>26</v>
      </c>
      <c r="K41" s="153"/>
      <c r="L41" s="150">
        <v>3900230.9</v>
      </c>
      <c r="M41" s="174">
        <v>517076.2</v>
      </c>
      <c r="N41" s="135">
        <v>537076</v>
      </c>
      <c r="O41" s="152">
        <v>537076.19999999995</v>
      </c>
      <c r="P41" s="10" t="s">
        <v>27</v>
      </c>
      <c r="Q41" s="199">
        <v>41974</v>
      </c>
      <c r="R41" s="141" t="s">
        <v>28</v>
      </c>
      <c r="S41" s="133" t="s">
        <v>31</v>
      </c>
    </row>
    <row r="42" spans="1:19" x14ac:dyDescent="0.25">
      <c r="A42" s="164"/>
      <c r="B42" s="166"/>
      <c r="C42" s="166"/>
      <c r="D42" s="170"/>
      <c r="E42" s="170"/>
      <c r="F42" s="164"/>
      <c r="G42" s="164"/>
      <c r="H42" s="149"/>
      <c r="I42" s="149"/>
      <c r="J42" s="149"/>
      <c r="K42" s="154"/>
      <c r="L42" s="151"/>
      <c r="M42" s="175"/>
      <c r="N42" s="136"/>
      <c r="O42" s="152"/>
      <c r="P42" s="10">
        <v>2014</v>
      </c>
      <c r="Q42" s="200"/>
      <c r="R42" s="142"/>
      <c r="S42" s="134"/>
    </row>
    <row r="43" spans="1:19" ht="25.5" customHeight="1" x14ac:dyDescent="0.25">
      <c r="A43" s="163">
        <v>3</v>
      </c>
      <c r="B43" s="165" t="s">
        <v>33</v>
      </c>
      <c r="C43" s="165">
        <v>2924772</v>
      </c>
      <c r="D43" s="169" t="s">
        <v>34</v>
      </c>
      <c r="E43" s="169" t="s">
        <v>24</v>
      </c>
      <c r="F43" s="163"/>
      <c r="G43" s="163"/>
      <c r="H43" s="148"/>
      <c r="I43" s="148">
        <v>4401</v>
      </c>
      <c r="J43" s="148" t="s">
        <v>26</v>
      </c>
      <c r="K43" s="155">
        <v>110000</v>
      </c>
      <c r="L43" s="150">
        <v>0</v>
      </c>
      <c r="M43" s="174">
        <v>330000</v>
      </c>
      <c r="N43" s="146">
        <v>330000</v>
      </c>
      <c r="O43" s="145">
        <f>126129.8+3443.2</f>
        <v>129573</v>
      </c>
      <c r="P43" s="143" t="s">
        <v>347</v>
      </c>
      <c r="Q43" s="139" t="s">
        <v>346</v>
      </c>
      <c r="R43" s="141" t="s">
        <v>28</v>
      </c>
      <c r="S43" s="133" t="s">
        <v>29</v>
      </c>
    </row>
    <row r="44" spans="1:19" x14ac:dyDescent="0.25">
      <c r="A44" s="164"/>
      <c r="B44" s="166"/>
      <c r="C44" s="166"/>
      <c r="D44" s="170"/>
      <c r="E44" s="170"/>
      <c r="F44" s="164"/>
      <c r="G44" s="164"/>
      <c r="H44" s="149"/>
      <c r="I44" s="149"/>
      <c r="J44" s="149"/>
      <c r="K44" s="156"/>
      <c r="L44" s="151"/>
      <c r="M44" s="175"/>
      <c r="N44" s="147"/>
      <c r="O44" s="145"/>
      <c r="P44" s="144"/>
      <c r="Q44" s="140"/>
      <c r="R44" s="142"/>
      <c r="S44" s="134"/>
    </row>
    <row r="45" spans="1:19" ht="25.5" customHeight="1" x14ac:dyDescent="0.25">
      <c r="A45" s="163">
        <v>6</v>
      </c>
      <c r="B45" s="165" t="s">
        <v>37</v>
      </c>
      <c r="C45" s="165">
        <v>2899760</v>
      </c>
      <c r="D45" s="169" t="s">
        <v>38</v>
      </c>
      <c r="E45" s="169" t="s">
        <v>24</v>
      </c>
      <c r="F45" s="163"/>
      <c r="G45" s="163"/>
      <c r="H45" s="148"/>
      <c r="I45" s="148">
        <v>4401</v>
      </c>
      <c r="J45" s="148" t="s">
        <v>26</v>
      </c>
      <c r="K45" s="155">
        <v>1300000</v>
      </c>
      <c r="L45" s="150">
        <v>4434822.0999999996</v>
      </c>
      <c r="M45" s="174">
        <v>783350</v>
      </c>
      <c r="N45" s="146">
        <v>783350</v>
      </c>
      <c r="O45" s="145">
        <v>783349.45</v>
      </c>
      <c r="P45" s="143" t="s">
        <v>347</v>
      </c>
      <c r="Q45" s="139" t="s">
        <v>346</v>
      </c>
      <c r="R45" s="141" t="s">
        <v>28</v>
      </c>
      <c r="S45" s="133" t="s">
        <v>29</v>
      </c>
    </row>
    <row r="46" spans="1:19" x14ac:dyDescent="0.25">
      <c r="A46" s="164"/>
      <c r="B46" s="166"/>
      <c r="C46" s="166"/>
      <c r="D46" s="170"/>
      <c r="E46" s="170"/>
      <c r="F46" s="164"/>
      <c r="G46" s="164"/>
      <c r="H46" s="149"/>
      <c r="I46" s="149"/>
      <c r="J46" s="149"/>
      <c r="K46" s="156"/>
      <c r="L46" s="151"/>
      <c r="M46" s="175"/>
      <c r="N46" s="147"/>
      <c r="O46" s="145"/>
      <c r="P46" s="144"/>
      <c r="Q46" s="140"/>
      <c r="R46" s="142"/>
      <c r="S46" s="134"/>
    </row>
    <row r="47" spans="1:19" ht="25.5" customHeight="1" x14ac:dyDescent="0.25">
      <c r="A47" s="163">
        <v>48</v>
      </c>
      <c r="B47" s="165" t="s">
        <v>121</v>
      </c>
      <c r="C47" s="165">
        <v>3513203</v>
      </c>
      <c r="D47" s="169" t="s">
        <v>353</v>
      </c>
      <c r="E47" s="169" t="s">
        <v>24</v>
      </c>
      <c r="F47" s="163">
        <v>839</v>
      </c>
      <c r="G47" s="163" t="s">
        <v>46</v>
      </c>
      <c r="H47" s="148">
        <v>220</v>
      </c>
      <c r="I47" s="148">
        <v>4401</v>
      </c>
      <c r="J47" s="148" t="s">
        <v>26</v>
      </c>
      <c r="K47" s="155">
        <v>300000</v>
      </c>
      <c r="L47" s="150">
        <v>878071</v>
      </c>
      <c r="M47" s="174">
        <v>400000</v>
      </c>
      <c r="N47" s="135">
        <v>400000</v>
      </c>
      <c r="O47" s="137">
        <f>276102.74+59033.53</f>
        <v>335136.27</v>
      </c>
      <c r="P47" s="143" t="s">
        <v>347</v>
      </c>
      <c r="Q47" s="139" t="s">
        <v>346</v>
      </c>
      <c r="R47" s="141" t="s">
        <v>28</v>
      </c>
      <c r="S47" s="133" t="s">
        <v>29</v>
      </c>
    </row>
    <row r="48" spans="1:19" x14ac:dyDescent="0.25">
      <c r="A48" s="164"/>
      <c r="B48" s="166"/>
      <c r="C48" s="166"/>
      <c r="D48" s="170"/>
      <c r="E48" s="170"/>
      <c r="F48" s="164"/>
      <c r="G48" s="164"/>
      <c r="H48" s="149"/>
      <c r="I48" s="149"/>
      <c r="J48" s="149"/>
      <c r="K48" s="156"/>
      <c r="L48" s="151"/>
      <c r="M48" s="175"/>
      <c r="N48" s="136"/>
      <c r="O48" s="138"/>
      <c r="P48" s="144"/>
      <c r="Q48" s="140"/>
      <c r="R48" s="142"/>
      <c r="S48" s="134"/>
    </row>
    <row r="49" spans="1:19" ht="25.5" customHeight="1" x14ac:dyDescent="0.25">
      <c r="A49" s="163">
        <v>7</v>
      </c>
      <c r="B49" s="165">
        <v>41664</v>
      </c>
      <c r="C49" s="165">
        <v>2519000</v>
      </c>
      <c r="D49" s="167" t="s">
        <v>39</v>
      </c>
      <c r="E49" s="169" t="s">
        <v>24</v>
      </c>
      <c r="F49" s="163">
        <v>876</v>
      </c>
      <c r="G49" s="163" t="s">
        <v>40</v>
      </c>
      <c r="H49" s="201"/>
      <c r="I49" s="148">
        <v>4401</v>
      </c>
      <c r="J49" s="148" t="s">
        <v>26</v>
      </c>
      <c r="K49" s="155">
        <v>320000</v>
      </c>
      <c r="L49" s="150">
        <v>561212</v>
      </c>
      <c r="M49" s="174">
        <v>561212</v>
      </c>
      <c r="N49" s="146">
        <v>561212</v>
      </c>
      <c r="O49" s="145">
        <f>279184.96+10246.33</f>
        <v>289431.29000000004</v>
      </c>
      <c r="P49" s="143" t="s">
        <v>347</v>
      </c>
      <c r="Q49" s="139" t="s">
        <v>346</v>
      </c>
      <c r="R49" s="141" t="s">
        <v>28</v>
      </c>
      <c r="S49" s="133" t="s">
        <v>29</v>
      </c>
    </row>
    <row r="50" spans="1:19" x14ac:dyDescent="0.25">
      <c r="A50" s="164"/>
      <c r="B50" s="166"/>
      <c r="C50" s="166"/>
      <c r="D50" s="168"/>
      <c r="E50" s="170"/>
      <c r="F50" s="164"/>
      <c r="G50" s="164"/>
      <c r="H50" s="202"/>
      <c r="I50" s="149"/>
      <c r="J50" s="149"/>
      <c r="K50" s="156"/>
      <c r="L50" s="151"/>
      <c r="M50" s="175"/>
      <c r="N50" s="147"/>
      <c r="O50" s="145"/>
      <c r="P50" s="144"/>
      <c r="Q50" s="140"/>
      <c r="R50" s="142"/>
      <c r="S50" s="134"/>
    </row>
    <row r="51" spans="1:19" ht="15" customHeight="1" x14ac:dyDescent="0.25">
      <c r="A51" s="163">
        <v>8</v>
      </c>
      <c r="B51" s="165">
        <v>41693</v>
      </c>
      <c r="C51" s="165">
        <v>2320000</v>
      </c>
      <c r="D51" s="167" t="s">
        <v>41</v>
      </c>
      <c r="E51" s="169" t="s">
        <v>24</v>
      </c>
      <c r="F51" s="163">
        <v>796</v>
      </c>
      <c r="G51" s="163" t="s">
        <v>42</v>
      </c>
      <c r="H51" s="201">
        <v>2400</v>
      </c>
      <c r="I51" s="148">
        <v>4401</v>
      </c>
      <c r="J51" s="148" t="s">
        <v>26</v>
      </c>
      <c r="K51" s="155">
        <v>280000</v>
      </c>
      <c r="L51" s="150">
        <v>766110</v>
      </c>
      <c r="M51" s="174">
        <v>766110</v>
      </c>
      <c r="N51" s="146">
        <v>766110</v>
      </c>
      <c r="O51" s="145">
        <f>174557+36940</f>
        <v>211497</v>
      </c>
      <c r="P51" s="143" t="s">
        <v>347</v>
      </c>
      <c r="Q51" s="139" t="s">
        <v>346</v>
      </c>
      <c r="R51" s="141" t="s">
        <v>28</v>
      </c>
      <c r="S51" s="133" t="s">
        <v>29</v>
      </c>
    </row>
    <row r="52" spans="1:19" x14ac:dyDescent="0.25">
      <c r="A52" s="164"/>
      <c r="B52" s="166"/>
      <c r="C52" s="166"/>
      <c r="D52" s="168"/>
      <c r="E52" s="170"/>
      <c r="F52" s="164"/>
      <c r="G52" s="164"/>
      <c r="H52" s="202"/>
      <c r="I52" s="149"/>
      <c r="J52" s="149"/>
      <c r="K52" s="156"/>
      <c r="L52" s="151"/>
      <c r="M52" s="175"/>
      <c r="N52" s="147"/>
      <c r="O52" s="145"/>
      <c r="P52" s="144"/>
      <c r="Q52" s="140"/>
      <c r="R52" s="142"/>
      <c r="S52" s="134"/>
    </row>
    <row r="53" spans="1:19" ht="25.5" customHeight="1" x14ac:dyDescent="0.25">
      <c r="A53" s="163">
        <v>9</v>
      </c>
      <c r="B53" s="165" t="s">
        <v>44</v>
      </c>
      <c r="C53" s="165">
        <v>2712020</v>
      </c>
      <c r="D53" s="169" t="s">
        <v>45</v>
      </c>
      <c r="E53" s="169" t="s">
        <v>24</v>
      </c>
      <c r="F53" s="163">
        <v>839</v>
      </c>
      <c r="G53" s="163" t="s">
        <v>46</v>
      </c>
      <c r="H53" s="148">
        <v>3</v>
      </c>
      <c r="I53" s="148">
        <v>4401</v>
      </c>
      <c r="J53" s="148" t="s">
        <v>26</v>
      </c>
      <c r="K53" s="155">
        <v>2130000</v>
      </c>
      <c r="L53" s="150">
        <v>385000</v>
      </c>
      <c r="M53" s="174">
        <v>1000000</v>
      </c>
      <c r="N53" s="135">
        <v>1000000</v>
      </c>
      <c r="O53" s="137">
        <v>861700.54</v>
      </c>
      <c r="P53" s="143" t="s">
        <v>389</v>
      </c>
      <c r="Q53" s="139" t="s">
        <v>346</v>
      </c>
      <c r="R53" s="141" t="s">
        <v>28</v>
      </c>
      <c r="S53" s="133" t="s">
        <v>29</v>
      </c>
    </row>
    <row r="54" spans="1:19" x14ac:dyDescent="0.25">
      <c r="A54" s="164"/>
      <c r="B54" s="166"/>
      <c r="C54" s="166"/>
      <c r="D54" s="170"/>
      <c r="E54" s="170"/>
      <c r="F54" s="164"/>
      <c r="G54" s="164"/>
      <c r="H54" s="149"/>
      <c r="I54" s="149"/>
      <c r="J54" s="149"/>
      <c r="K54" s="156"/>
      <c r="L54" s="151"/>
      <c r="M54" s="175"/>
      <c r="N54" s="136"/>
      <c r="O54" s="138"/>
      <c r="P54" s="144"/>
      <c r="Q54" s="140"/>
      <c r="R54" s="142"/>
      <c r="S54" s="134"/>
    </row>
    <row r="55" spans="1:19" ht="25.5" customHeight="1" x14ac:dyDescent="0.25">
      <c r="A55" s="163">
        <v>10</v>
      </c>
      <c r="B55" s="165" t="s">
        <v>44</v>
      </c>
      <c r="C55" s="165">
        <v>2712020</v>
      </c>
      <c r="D55" s="169" t="s">
        <v>47</v>
      </c>
      <c r="E55" s="169" t="s">
        <v>24</v>
      </c>
      <c r="F55" s="163">
        <v>796</v>
      </c>
      <c r="G55" s="163" t="s">
        <v>42</v>
      </c>
      <c r="H55" s="148">
        <v>500</v>
      </c>
      <c r="I55" s="148">
        <v>4401</v>
      </c>
      <c r="J55" s="148" t="s">
        <v>26</v>
      </c>
      <c r="K55" s="155">
        <v>290000</v>
      </c>
      <c r="L55" s="150">
        <v>300000</v>
      </c>
      <c r="M55" s="174">
        <v>600000</v>
      </c>
      <c r="N55" s="135">
        <v>600000</v>
      </c>
      <c r="O55" s="137">
        <v>570759.46</v>
      </c>
      <c r="P55" s="143" t="s">
        <v>347</v>
      </c>
      <c r="Q55" s="139" t="s">
        <v>346</v>
      </c>
      <c r="R55" s="141" t="s">
        <v>28</v>
      </c>
      <c r="S55" s="133" t="s">
        <v>29</v>
      </c>
    </row>
    <row r="56" spans="1:19" x14ac:dyDescent="0.25">
      <c r="A56" s="164"/>
      <c r="B56" s="166"/>
      <c r="C56" s="166"/>
      <c r="D56" s="170"/>
      <c r="E56" s="170"/>
      <c r="F56" s="164"/>
      <c r="G56" s="164"/>
      <c r="H56" s="149"/>
      <c r="I56" s="149"/>
      <c r="J56" s="149"/>
      <c r="K56" s="156"/>
      <c r="L56" s="151"/>
      <c r="M56" s="175"/>
      <c r="N56" s="136"/>
      <c r="O56" s="138"/>
      <c r="P56" s="144"/>
      <c r="Q56" s="140"/>
      <c r="R56" s="142"/>
      <c r="S56" s="134"/>
    </row>
    <row r="57" spans="1:19" ht="25.5" customHeight="1" x14ac:dyDescent="0.25">
      <c r="A57" s="163">
        <v>11</v>
      </c>
      <c r="B57" s="203" t="s">
        <v>49</v>
      </c>
      <c r="C57" s="5">
        <v>2922720</v>
      </c>
      <c r="D57" s="169" t="s">
        <v>50</v>
      </c>
      <c r="E57" s="163" t="s">
        <v>51</v>
      </c>
      <c r="F57" s="163">
        <v>796</v>
      </c>
      <c r="G57" s="163" t="s">
        <v>52</v>
      </c>
      <c r="H57" s="148">
        <v>2500</v>
      </c>
      <c r="I57" s="148">
        <v>4401</v>
      </c>
      <c r="J57" s="163" t="s">
        <v>26</v>
      </c>
      <c r="K57" s="155">
        <v>335000</v>
      </c>
      <c r="L57" s="150"/>
      <c r="M57" s="174">
        <v>500000</v>
      </c>
      <c r="N57" s="135">
        <v>500000</v>
      </c>
      <c r="O57" s="137">
        <f>330783+29946.85</f>
        <v>360729.85</v>
      </c>
      <c r="P57" s="143" t="s">
        <v>347</v>
      </c>
      <c r="Q57" s="139" t="s">
        <v>346</v>
      </c>
      <c r="R57" s="141" t="s">
        <v>28</v>
      </c>
      <c r="S57" s="133" t="s">
        <v>29</v>
      </c>
    </row>
    <row r="58" spans="1:19" x14ac:dyDescent="0.25">
      <c r="A58" s="164"/>
      <c r="B58" s="204"/>
      <c r="C58" s="5">
        <v>2714710</v>
      </c>
      <c r="D58" s="170"/>
      <c r="E58" s="164"/>
      <c r="F58" s="164"/>
      <c r="G58" s="164"/>
      <c r="H58" s="149"/>
      <c r="I58" s="149"/>
      <c r="J58" s="164"/>
      <c r="K58" s="156"/>
      <c r="L58" s="151"/>
      <c r="M58" s="175"/>
      <c r="N58" s="136"/>
      <c r="O58" s="138"/>
      <c r="P58" s="144"/>
      <c r="Q58" s="140"/>
      <c r="R58" s="142"/>
      <c r="S58" s="134"/>
    </row>
    <row r="59" spans="1:19" ht="25.5" customHeight="1" x14ac:dyDescent="0.25">
      <c r="A59" s="163">
        <v>12</v>
      </c>
      <c r="B59" s="165" t="s">
        <v>54</v>
      </c>
      <c r="C59" s="165">
        <v>5143000</v>
      </c>
      <c r="D59" s="169" t="s">
        <v>55</v>
      </c>
      <c r="E59" s="169" t="s">
        <v>24</v>
      </c>
      <c r="F59" s="163">
        <v>876</v>
      </c>
      <c r="G59" s="163" t="s">
        <v>40</v>
      </c>
      <c r="H59" s="201">
        <v>2000</v>
      </c>
      <c r="I59" s="148">
        <v>4401</v>
      </c>
      <c r="J59" s="148" t="s">
        <v>26</v>
      </c>
      <c r="K59" s="155">
        <v>560000</v>
      </c>
      <c r="L59" s="150">
        <v>2106007</v>
      </c>
      <c r="M59" s="174"/>
      <c r="N59" s="135"/>
      <c r="O59" s="137"/>
      <c r="P59" s="143" t="s">
        <v>347</v>
      </c>
      <c r="Q59" s="139" t="s">
        <v>346</v>
      </c>
      <c r="R59" s="141" t="s">
        <v>28</v>
      </c>
      <c r="S59" s="133" t="s">
        <v>29</v>
      </c>
    </row>
    <row r="60" spans="1:19" x14ac:dyDescent="0.25">
      <c r="A60" s="164"/>
      <c r="B60" s="166"/>
      <c r="C60" s="166"/>
      <c r="D60" s="170"/>
      <c r="E60" s="170"/>
      <c r="F60" s="164"/>
      <c r="G60" s="164"/>
      <c r="H60" s="202"/>
      <c r="I60" s="149"/>
      <c r="J60" s="149"/>
      <c r="K60" s="156"/>
      <c r="L60" s="151"/>
      <c r="M60" s="175"/>
      <c r="N60" s="136"/>
      <c r="O60" s="138"/>
      <c r="P60" s="144"/>
      <c r="Q60" s="140"/>
      <c r="R60" s="142"/>
      <c r="S60" s="134"/>
    </row>
    <row r="61" spans="1:19" ht="25.5" customHeight="1" x14ac:dyDescent="0.25">
      <c r="A61" s="163">
        <v>15</v>
      </c>
      <c r="B61" s="165" t="s">
        <v>60</v>
      </c>
      <c r="C61" s="165">
        <v>2020000</v>
      </c>
      <c r="D61" s="169" t="s">
        <v>61</v>
      </c>
      <c r="E61" s="169" t="s">
        <v>24</v>
      </c>
      <c r="F61" s="163">
        <v>876</v>
      </c>
      <c r="G61" s="163" t="s">
        <v>40</v>
      </c>
      <c r="H61" s="201">
        <v>1500</v>
      </c>
      <c r="I61" s="148">
        <v>4401</v>
      </c>
      <c r="J61" s="148" t="s">
        <v>26</v>
      </c>
      <c r="K61" s="155">
        <v>13500</v>
      </c>
      <c r="L61" s="150">
        <v>342157</v>
      </c>
      <c r="M61" s="174">
        <v>382000</v>
      </c>
      <c r="N61" s="135">
        <v>382000</v>
      </c>
      <c r="O61" s="137">
        <f>212525.5+104085</f>
        <v>316610.5</v>
      </c>
      <c r="P61" s="143" t="s">
        <v>347</v>
      </c>
      <c r="Q61" s="139" t="s">
        <v>346</v>
      </c>
      <c r="R61" s="141" t="s">
        <v>28</v>
      </c>
      <c r="S61" s="133" t="s">
        <v>29</v>
      </c>
    </row>
    <row r="62" spans="1:19" x14ac:dyDescent="0.25">
      <c r="A62" s="164"/>
      <c r="B62" s="166"/>
      <c r="C62" s="166"/>
      <c r="D62" s="170"/>
      <c r="E62" s="170"/>
      <c r="F62" s="164"/>
      <c r="G62" s="164"/>
      <c r="H62" s="202"/>
      <c r="I62" s="149"/>
      <c r="J62" s="149"/>
      <c r="K62" s="156"/>
      <c r="L62" s="151"/>
      <c r="M62" s="175"/>
      <c r="N62" s="136"/>
      <c r="O62" s="138"/>
      <c r="P62" s="144"/>
      <c r="Q62" s="140"/>
      <c r="R62" s="142"/>
      <c r="S62" s="134"/>
    </row>
    <row r="63" spans="1:19" ht="15" customHeight="1" x14ac:dyDescent="0.25">
      <c r="A63" s="163">
        <v>19</v>
      </c>
      <c r="B63" s="165">
        <v>41722</v>
      </c>
      <c r="C63" s="165">
        <v>2420000</v>
      </c>
      <c r="D63" s="169" t="s">
        <v>68</v>
      </c>
      <c r="E63" s="169" t="s">
        <v>24</v>
      </c>
      <c r="F63" s="163">
        <v>876</v>
      </c>
      <c r="G63" s="163" t="s">
        <v>40</v>
      </c>
      <c r="H63" s="201">
        <v>6285</v>
      </c>
      <c r="I63" s="148">
        <v>4401</v>
      </c>
      <c r="J63" s="148" t="s">
        <v>26</v>
      </c>
      <c r="K63" s="155">
        <v>300000</v>
      </c>
      <c r="L63" s="150">
        <v>542019.57999999996</v>
      </c>
      <c r="M63" s="174">
        <v>540000</v>
      </c>
      <c r="N63" s="135">
        <v>540000</v>
      </c>
      <c r="O63" s="137">
        <v>204990.64</v>
      </c>
      <c r="P63" s="143" t="s">
        <v>347</v>
      </c>
      <c r="Q63" s="139" t="s">
        <v>346</v>
      </c>
      <c r="R63" s="141" t="s">
        <v>28</v>
      </c>
      <c r="S63" s="133" t="s">
        <v>29</v>
      </c>
    </row>
    <row r="64" spans="1:19" x14ac:dyDescent="0.25">
      <c r="A64" s="164"/>
      <c r="B64" s="166"/>
      <c r="C64" s="166"/>
      <c r="D64" s="170"/>
      <c r="E64" s="170"/>
      <c r="F64" s="164"/>
      <c r="G64" s="164"/>
      <c r="H64" s="202"/>
      <c r="I64" s="149"/>
      <c r="J64" s="149"/>
      <c r="K64" s="156"/>
      <c r="L64" s="151"/>
      <c r="M64" s="175"/>
      <c r="N64" s="136"/>
      <c r="O64" s="138"/>
      <c r="P64" s="144"/>
      <c r="Q64" s="140"/>
      <c r="R64" s="142"/>
      <c r="S64" s="134"/>
    </row>
    <row r="65" spans="1:19" ht="25.5" customHeight="1" x14ac:dyDescent="0.25">
      <c r="A65" s="163">
        <v>27</v>
      </c>
      <c r="B65" s="165">
        <v>41783</v>
      </c>
      <c r="C65" s="165">
        <v>2424890</v>
      </c>
      <c r="D65" s="169" t="s">
        <v>81</v>
      </c>
      <c r="E65" s="169" t="s">
        <v>24</v>
      </c>
      <c r="F65" s="163">
        <v>839</v>
      </c>
      <c r="G65" s="163" t="s">
        <v>40</v>
      </c>
      <c r="H65" s="201">
        <v>4000</v>
      </c>
      <c r="I65" s="148">
        <v>4401</v>
      </c>
      <c r="J65" s="148" t="s">
        <v>26</v>
      </c>
      <c r="K65" s="155">
        <v>22000</v>
      </c>
      <c r="L65" s="150">
        <v>548035.6</v>
      </c>
      <c r="M65" s="174">
        <v>548035.6</v>
      </c>
      <c r="N65" s="135">
        <v>548035.6</v>
      </c>
      <c r="O65" s="137">
        <f>209136.17+42572.52</f>
        <v>251708.69</v>
      </c>
      <c r="P65" s="143" t="s">
        <v>347</v>
      </c>
      <c r="Q65" s="139" t="s">
        <v>346</v>
      </c>
      <c r="R65" s="141" t="s">
        <v>28</v>
      </c>
      <c r="S65" s="133" t="s">
        <v>29</v>
      </c>
    </row>
    <row r="66" spans="1:19" x14ac:dyDescent="0.25">
      <c r="A66" s="164"/>
      <c r="B66" s="166"/>
      <c r="C66" s="166"/>
      <c r="D66" s="170"/>
      <c r="E66" s="170"/>
      <c r="F66" s="164"/>
      <c r="G66" s="164"/>
      <c r="H66" s="202"/>
      <c r="I66" s="149"/>
      <c r="J66" s="149"/>
      <c r="K66" s="156"/>
      <c r="L66" s="151"/>
      <c r="M66" s="175"/>
      <c r="N66" s="136"/>
      <c r="O66" s="138"/>
      <c r="P66" s="144"/>
      <c r="Q66" s="140"/>
      <c r="R66" s="142"/>
      <c r="S66" s="134"/>
    </row>
    <row r="67" spans="1:19" ht="15" customHeight="1" x14ac:dyDescent="0.25">
      <c r="A67" s="163">
        <v>36</v>
      </c>
      <c r="B67" s="165">
        <v>41668</v>
      </c>
      <c r="C67" s="165">
        <v>2900000</v>
      </c>
      <c r="D67" s="169" t="s">
        <v>98</v>
      </c>
      <c r="E67" s="169" t="s">
        <v>24</v>
      </c>
      <c r="F67" s="163">
        <v>893</v>
      </c>
      <c r="G67" s="163" t="s">
        <v>32</v>
      </c>
      <c r="H67" s="148">
        <v>500</v>
      </c>
      <c r="I67" s="148">
        <v>4401</v>
      </c>
      <c r="J67" s="148" t="s">
        <v>26</v>
      </c>
      <c r="K67" s="155">
        <v>1800000</v>
      </c>
      <c r="L67" s="150">
        <v>2588315</v>
      </c>
      <c r="M67" s="174">
        <v>2588315</v>
      </c>
      <c r="N67" s="135">
        <v>2588315</v>
      </c>
      <c r="O67" s="137">
        <f>918513.17+124587.6</f>
        <v>1043100.77</v>
      </c>
      <c r="P67" s="143" t="s">
        <v>347</v>
      </c>
      <c r="Q67" s="139" t="s">
        <v>346</v>
      </c>
      <c r="R67" s="141" t="s">
        <v>28</v>
      </c>
      <c r="S67" s="133" t="s">
        <v>29</v>
      </c>
    </row>
    <row r="68" spans="1:19" x14ac:dyDescent="0.25">
      <c r="A68" s="164"/>
      <c r="B68" s="166"/>
      <c r="C68" s="166"/>
      <c r="D68" s="170"/>
      <c r="E68" s="170"/>
      <c r="F68" s="164"/>
      <c r="G68" s="164"/>
      <c r="H68" s="149"/>
      <c r="I68" s="149"/>
      <c r="J68" s="149"/>
      <c r="K68" s="156"/>
      <c r="L68" s="151"/>
      <c r="M68" s="175"/>
      <c r="N68" s="136"/>
      <c r="O68" s="138"/>
      <c r="P68" s="144"/>
      <c r="Q68" s="140"/>
      <c r="R68" s="142"/>
      <c r="S68" s="134"/>
    </row>
    <row r="69" spans="1:19" ht="15" customHeight="1" x14ac:dyDescent="0.25">
      <c r="A69" s="163">
        <v>37</v>
      </c>
      <c r="B69" s="165">
        <v>41972</v>
      </c>
      <c r="C69" s="165">
        <v>2910000</v>
      </c>
      <c r="D69" s="169" t="s">
        <v>99</v>
      </c>
      <c r="E69" s="169" t="s">
        <v>24</v>
      </c>
      <c r="F69" s="163">
        <v>893</v>
      </c>
      <c r="G69" s="163" t="s">
        <v>32</v>
      </c>
      <c r="H69" s="201">
        <v>3000</v>
      </c>
      <c r="I69" s="148">
        <v>4401</v>
      </c>
      <c r="J69" s="148" t="s">
        <v>26</v>
      </c>
      <c r="K69" s="155">
        <v>1170000</v>
      </c>
      <c r="L69" s="150">
        <f>2212373+1034800+697834</f>
        <v>3945007</v>
      </c>
      <c r="M69" s="174">
        <v>2212373</v>
      </c>
      <c r="N69" s="135">
        <v>2212373</v>
      </c>
      <c r="O69" s="137">
        <v>1114919.8600000001</v>
      </c>
      <c r="P69" s="143" t="s">
        <v>347</v>
      </c>
      <c r="Q69" s="139" t="s">
        <v>346</v>
      </c>
      <c r="R69" s="141" t="s">
        <v>28</v>
      </c>
      <c r="S69" s="133" t="s">
        <v>29</v>
      </c>
    </row>
    <row r="70" spans="1:19" x14ac:dyDescent="0.25">
      <c r="A70" s="164"/>
      <c r="B70" s="166"/>
      <c r="C70" s="166"/>
      <c r="D70" s="170"/>
      <c r="E70" s="170"/>
      <c r="F70" s="164"/>
      <c r="G70" s="164"/>
      <c r="H70" s="202"/>
      <c r="I70" s="149"/>
      <c r="J70" s="149"/>
      <c r="K70" s="156"/>
      <c r="L70" s="151"/>
      <c r="M70" s="175"/>
      <c r="N70" s="136"/>
      <c r="O70" s="138"/>
      <c r="P70" s="144"/>
      <c r="Q70" s="140"/>
      <c r="R70" s="142"/>
      <c r="S70" s="134"/>
    </row>
    <row r="71" spans="1:19" ht="15" customHeight="1" x14ac:dyDescent="0.25">
      <c r="A71" s="163">
        <v>38</v>
      </c>
      <c r="B71" s="165">
        <v>41664</v>
      </c>
      <c r="C71" s="165">
        <v>2511100</v>
      </c>
      <c r="D71" s="169" t="s">
        <v>100</v>
      </c>
      <c r="E71" s="169" t="s">
        <v>24</v>
      </c>
      <c r="F71" s="163">
        <v>796</v>
      </c>
      <c r="G71" s="163" t="s">
        <v>42</v>
      </c>
      <c r="H71" s="148">
        <v>230</v>
      </c>
      <c r="I71" s="148">
        <v>4401</v>
      </c>
      <c r="J71" s="148" t="s">
        <v>26</v>
      </c>
      <c r="K71" s="155">
        <v>700000</v>
      </c>
      <c r="L71" s="150">
        <v>1022120</v>
      </c>
      <c r="M71" s="174">
        <v>1022120</v>
      </c>
      <c r="N71" s="135">
        <v>1022120</v>
      </c>
      <c r="O71" s="137">
        <f>444600+105740</f>
        <v>550340</v>
      </c>
      <c r="P71" s="143" t="s">
        <v>347</v>
      </c>
      <c r="Q71" s="139" t="s">
        <v>346</v>
      </c>
      <c r="R71" s="141" t="s">
        <v>28</v>
      </c>
      <c r="S71" s="133" t="s">
        <v>29</v>
      </c>
    </row>
    <row r="72" spans="1:19" x14ac:dyDescent="0.25">
      <c r="A72" s="164"/>
      <c r="B72" s="166"/>
      <c r="C72" s="166"/>
      <c r="D72" s="170"/>
      <c r="E72" s="170"/>
      <c r="F72" s="164"/>
      <c r="G72" s="164"/>
      <c r="H72" s="149"/>
      <c r="I72" s="149"/>
      <c r="J72" s="149"/>
      <c r="K72" s="156"/>
      <c r="L72" s="151"/>
      <c r="M72" s="175"/>
      <c r="N72" s="136"/>
      <c r="O72" s="138"/>
      <c r="P72" s="144"/>
      <c r="Q72" s="140"/>
      <c r="R72" s="142"/>
      <c r="S72" s="134"/>
    </row>
    <row r="73" spans="1:19" ht="15" customHeight="1" x14ac:dyDescent="0.25">
      <c r="A73" s="163">
        <v>39</v>
      </c>
      <c r="B73" s="165" t="s">
        <v>101</v>
      </c>
      <c r="C73" s="165">
        <v>3141200</v>
      </c>
      <c r="D73" s="169" t="s">
        <v>102</v>
      </c>
      <c r="E73" s="169" t="s">
        <v>24</v>
      </c>
      <c r="F73" s="163">
        <v>796</v>
      </c>
      <c r="G73" s="163" t="s">
        <v>42</v>
      </c>
      <c r="H73" s="148">
        <v>35</v>
      </c>
      <c r="I73" s="148">
        <v>4401</v>
      </c>
      <c r="J73" s="148" t="s">
        <v>26</v>
      </c>
      <c r="K73" s="155">
        <v>200000</v>
      </c>
      <c r="L73" s="150">
        <v>153000</v>
      </c>
      <c r="M73" s="174">
        <v>500000</v>
      </c>
      <c r="N73" s="135">
        <v>500000</v>
      </c>
      <c r="O73" s="137">
        <f>322779+8409</f>
        <v>331188</v>
      </c>
      <c r="P73" s="143" t="s">
        <v>347</v>
      </c>
      <c r="Q73" s="139" t="s">
        <v>346</v>
      </c>
      <c r="R73" s="141" t="s">
        <v>28</v>
      </c>
      <c r="S73" s="133" t="s">
        <v>29</v>
      </c>
    </row>
    <row r="74" spans="1:19" x14ac:dyDescent="0.25">
      <c r="A74" s="164"/>
      <c r="B74" s="166"/>
      <c r="C74" s="166"/>
      <c r="D74" s="170"/>
      <c r="E74" s="170"/>
      <c r="F74" s="164"/>
      <c r="G74" s="164"/>
      <c r="H74" s="149"/>
      <c r="I74" s="149"/>
      <c r="J74" s="149"/>
      <c r="K74" s="156"/>
      <c r="L74" s="151"/>
      <c r="M74" s="175"/>
      <c r="N74" s="136"/>
      <c r="O74" s="138"/>
      <c r="P74" s="144"/>
      <c r="Q74" s="140"/>
      <c r="R74" s="142"/>
      <c r="S74" s="134"/>
    </row>
    <row r="75" spans="1:19" ht="15" customHeight="1" x14ac:dyDescent="0.25">
      <c r="A75" s="163">
        <v>40</v>
      </c>
      <c r="B75" s="165" t="s">
        <v>103</v>
      </c>
      <c r="C75" s="165">
        <v>2913000</v>
      </c>
      <c r="D75" s="169" t="s">
        <v>104</v>
      </c>
      <c r="E75" s="169" t="s">
        <v>24</v>
      </c>
      <c r="F75" s="163">
        <v>796</v>
      </c>
      <c r="G75" s="163" t="s">
        <v>42</v>
      </c>
      <c r="H75" s="148">
        <v>130</v>
      </c>
      <c r="I75" s="148">
        <v>4401</v>
      </c>
      <c r="J75" s="148" t="s">
        <v>26</v>
      </c>
      <c r="K75" s="155">
        <v>200000</v>
      </c>
      <c r="L75" s="150">
        <v>500000</v>
      </c>
      <c r="M75" s="174">
        <v>500000</v>
      </c>
      <c r="N75" s="135">
        <v>500000</v>
      </c>
      <c r="O75" s="137">
        <v>284230</v>
      </c>
      <c r="P75" s="143" t="s">
        <v>347</v>
      </c>
      <c r="Q75" s="139" t="s">
        <v>346</v>
      </c>
      <c r="R75" s="141" t="s">
        <v>28</v>
      </c>
      <c r="S75" s="133" t="s">
        <v>29</v>
      </c>
    </row>
    <row r="76" spans="1:19" x14ac:dyDescent="0.25">
      <c r="A76" s="164"/>
      <c r="B76" s="166"/>
      <c r="C76" s="166"/>
      <c r="D76" s="170"/>
      <c r="E76" s="170"/>
      <c r="F76" s="164"/>
      <c r="G76" s="164"/>
      <c r="H76" s="149"/>
      <c r="I76" s="149"/>
      <c r="J76" s="149"/>
      <c r="K76" s="156"/>
      <c r="L76" s="151"/>
      <c r="M76" s="175"/>
      <c r="N76" s="136"/>
      <c r="O76" s="138"/>
      <c r="P76" s="144"/>
      <c r="Q76" s="140"/>
      <c r="R76" s="142"/>
      <c r="S76" s="134"/>
    </row>
    <row r="77" spans="1:19" ht="15" customHeight="1" x14ac:dyDescent="0.25">
      <c r="A77" s="163">
        <v>41</v>
      </c>
      <c r="B77" s="165" t="s">
        <v>105</v>
      </c>
      <c r="C77" s="165">
        <v>2915170</v>
      </c>
      <c r="D77" s="169" t="s">
        <v>106</v>
      </c>
      <c r="E77" s="169" t="s">
        <v>24</v>
      </c>
      <c r="F77" s="163">
        <v>839</v>
      </c>
      <c r="G77" s="163" t="s">
        <v>46</v>
      </c>
      <c r="H77" s="148">
        <v>40</v>
      </c>
      <c r="I77" s="148">
        <v>4401</v>
      </c>
      <c r="J77" s="148" t="s">
        <v>26</v>
      </c>
      <c r="K77" s="155">
        <v>1080000</v>
      </c>
      <c r="L77" s="150">
        <v>2789501</v>
      </c>
      <c r="M77" s="174"/>
      <c r="N77" s="135"/>
      <c r="O77" s="137"/>
      <c r="P77" s="143" t="s">
        <v>347</v>
      </c>
      <c r="Q77" s="139" t="s">
        <v>346</v>
      </c>
      <c r="R77" s="141" t="s">
        <v>28</v>
      </c>
      <c r="S77" s="133" t="s">
        <v>29</v>
      </c>
    </row>
    <row r="78" spans="1:19" x14ac:dyDescent="0.25">
      <c r="A78" s="164"/>
      <c r="B78" s="166"/>
      <c r="C78" s="166"/>
      <c r="D78" s="170"/>
      <c r="E78" s="170"/>
      <c r="F78" s="164"/>
      <c r="G78" s="164"/>
      <c r="H78" s="149"/>
      <c r="I78" s="149"/>
      <c r="J78" s="149"/>
      <c r="K78" s="156"/>
      <c r="L78" s="151"/>
      <c r="M78" s="175"/>
      <c r="N78" s="136"/>
      <c r="O78" s="138"/>
      <c r="P78" s="144"/>
      <c r="Q78" s="140"/>
      <c r="R78" s="142"/>
      <c r="S78" s="134"/>
    </row>
    <row r="79" spans="1:19" ht="15" customHeight="1" x14ac:dyDescent="0.25">
      <c r="A79" s="163">
        <v>42</v>
      </c>
      <c r="B79" s="165" t="s">
        <v>105</v>
      </c>
      <c r="C79" s="165">
        <v>2915170</v>
      </c>
      <c r="D79" s="169" t="s">
        <v>107</v>
      </c>
      <c r="E79" s="169" t="s">
        <v>24</v>
      </c>
      <c r="F79" s="163">
        <v>839</v>
      </c>
      <c r="G79" s="163" t="s">
        <v>46</v>
      </c>
      <c r="H79" s="148">
        <v>10</v>
      </c>
      <c r="I79" s="148">
        <v>4401</v>
      </c>
      <c r="J79" s="148" t="s">
        <v>26</v>
      </c>
      <c r="K79" s="155">
        <v>750000</v>
      </c>
      <c r="L79" s="150">
        <v>0</v>
      </c>
      <c r="M79" s="174">
        <v>590000</v>
      </c>
      <c r="N79" s="135">
        <v>590000</v>
      </c>
      <c r="O79" s="137">
        <v>520725.56</v>
      </c>
      <c r="P79" s="143" t="s">
        <v>347</v>
      </c>
      <c r="Q79" s="139" t="s">
        <v>346</v>
      </c>
      <c r="R79" s="141" t="s">
        <v>28</v>
      </c>
      <c r="S79" s="133" t="s">
        <v>29</v>
      </c>
    </row>
    <row r="80" spans="1:19" x14ac:dyDescent="0.25">
      <c r="A80" s="164"/>
      <c r="B80" s="166"/>
      <c r="C80" s="166"/>
      <c r="D80" s="170"/>
      <c r="E80" s="170"/>
      <c r="F80" s="164"/>
      <c r="G80" s="164"/>
      <c r="H80" s="149"/>
      <c r="I80" s="149"/>
      <c r="J80" s="149"/>
      <c r="K80" s="156"/>
      <c r="L80" s="151"/>
      <c r="M80" s="175"/>
      <c r="N80" s="136"/>
      <c r="O80" s="138"/>
      <c r="P80" s="144"/>
      <c r="Q80" s="140"/>
      <c r="R80" s="142"/>
      <c r="S80" s="134"/>
    </row>
    <row r="81" spans="1:19" ht="15" customHeight="1" x14ac:dyDescent="0.25">
      <c r="A81" s="163">
        <v>43</v>
      </c>
      <c r="B81" s="165" t="s">
        <v>114</v>
      </c>
      <c r="C81" s="165">
        <v>2893180</v>
      </c>
      <c r="D81" s="169" t="s">
        <v>115</v>
      </c>
      <c r="E81" s="169" t="s">
        <v>24</v>
      </c>
      <c r="F81" s="163"/>
      <c r="G81" s="163"/>
      <c r="H81" s="148"/>
      <c r="I81" s="148">
        <v>4401</v>
      </c>
      <c r="J81" s="148" t="s">
        <v>26</v>
      </c>
      <c r="K81" s="205">
        <v>430000</v>
      </c>
      <c r="L81" s="150">
        <v>1131052.76</v>
      </c>
      <c r="M81" s="174">
        <v>1131052.76</v>
      </c>
      <c r="N81" s="135">
        <v>1131052.76</v>
      </c>
      <c r="O81" s="137">
        <v>358567.92</v>
      </c>
      <c r="P81" s="143" t="s">
        <v>347</v>
      </c>
      <c r="Q81" s="139" t="s">
        <v>346</v>
      </c>
      <c r="R81" s="141" t="s">
        <v>28</v>
      </c>
      <c r="S81" s="133" t="s">
        <v>29</v>
      </c>
    </row>
    <row r="82" spans="1:19" x14ac:dyDescent="0.25">
      <c r="A82" s="164"/>
      <c r="B82" s="166"/>
      <c r="C82" s="166"/>
      <c r="D82" s="170"/>
      <c r="E82" s="170"/>
      <c r="F82" s="164"/>
      <c r="G82" s="164"/>
      <c r="H82" s="149"/>
      <c r="I82" s="149"/>
      <c r="J82" s="149"/>
      <c r="K82" s="206"/>
      <c r="L82" s="151"/>
      <c r="M82" s="175"/>
      <c r="N82" s="136"/>
      <c r="O82" s="138"/>
      <c r="P82" s="144"/>
      <c r="Q82" s="140"/>
      <c r="R82" s="142"/>
      <c r="S82" s="134"/>
    </row>
    <row r="83" spans="1:19" ht="15" customHeight="1" x14ac:dyDescent="0.25">
      <c r="A83" s="163">
        <v>44</v>
      </c>
      <c r="B83" s="165" t="s">
        <v>114</v>
      </c>
      <c r="C83" s="165">
        <v>2893110</v>
      </c>
      <c r="D83" s="169" t="s">
        <v>116</v>
      </c>
      <c r="E83" s="169" t="s">
        <v>24</v>
      </c>
      <c r="F83" s="163"/>
      <c r="G83" s="163"/>
      <c r="H83" s="148"/>
      <c r="I83" s="148">
        <v>4401</v>
      </c>
      <c r="J83" s="148" t="s">
        <v>26</v>
      </c>
      <c r="K83" s="205">
        <v>170000</v>
      </c>
      <c r="L83" s="150">
        <v>639650.74</v>
      </c>
      <c r="M83" s="174">
        <v>639650.74</v>
      </c>
      <c r="N83" s="135">
        <v>639650.74</v>
      </c>
      <c r="O83" s="137">
        <f>106788.3+32561</f>
        <v>139349.29999999999</v>
      </c>
      <c r="P83" s="143" t="s">
        <v>347</v>
      </c>
      <c r="Q83" s="139" t="s">
        <v>346</v>
      </c>
      <c r="R83" s="141" t="s">
        <v>28</v>
      </c>
      <c r="S83" s="133" t="s">
        <v>29</v>
      </c>
    </row>
    <row r="84" spans="1:19" x14ac:dyDescent="0.25">
      <c r="A84" s="164"/>
      <c r="B84" s="166"/>
      <c r="C84" s="166"/>
      <c r="D84" s="170"/>
      <c r="E84" s="170"/>
      <c r="F84" s="164"/>
      <c r="G84" s="164"/>
      <c r="H84" s="149"/>
      <c r="I84" s="149"/>
      <c r="J84" s="149"/>
      <c r="K84" s="206"/>
      <c r="L84" s="151"/>
      <c r="M84" s="175"/>
      <c r="N84" s="136"/>
      <c r="O84" s="138"/>
      <c r="P84" s="144"/>
      <c r="Q84" s="140"/>
      <c r="R84" s="142"/>
      <c r="S84" s="134"/>
    </row>
    <row r="85" spans="1:19" ht="15" customHeight="1" x14ac:dyDescent="0.25">
      <c r="A85" s="163">
        <v>45</v>
      </c>
      <c r="B85" s="165" t="s">
        <v>114</v>
      </c>
      <c r="C85" s="165">
        <v>2893100</v>
      </c>
      <c r="D85" s="169" t="s">
        <v>117</v>
      </c>
      <c r="E85" s="169" t="s">
        <v>24</v>
      </c>
      <c r="F85" s="163"/>
      <c r="G85" s="163"/>
      <c r="H85" s="148"/>
      <c r="I85" s="148">
        <v>4401</v>
      </c>
      <c r="J85" s="148" t="s">
        <v>26</v>
      </c>
      <c r="K85" s="153"/>
      <c r="L85" s="150">
        <v>239357.8</v>
      </c>
      <c r="M85" s="174">
        <v>239357.8</v>
      </c>
      <c r="N85" s="135">
        <v>239357.8</v>
      </c>
      <c r="O85" s="137">
        <v>4517</v>
      </c>
      <c r="P85" s="10" t="s">
        <v>27</v>
      </c>
      <c r="Q85" s="199">
        <v>41974</v>
      </c>
      <c r="R85" s="141" t="s">
        <v>28</v>
      </c>
      <c r="S85" s="133" t="s">
        <v>29</v>
      </c>
    </row>
    <row r="86" spans="1:19" x14ac:dyDescent="0.25">
      <c r="A86" s="164"/>
      <c r="B86" s="166"/>
      <c r="C86" s="166"/>
      <c r="D86" s="170"/>
      <c r="E86" s="170"/>
      <c r="F86" s="164"/>
      <c r="G86" s="164"/>
      <c r="H86" s="149"/>
      <c r="I86" s="149"/>
      <c r="J86" s="149"/>
      <c r="K86" s="154"/>
      <c r="L86" s="151"/>
      <c r="M86" s="175"/>
      <c r="N86" s="136"/>
      <c r="O86" s="138"/>
      <c r="P86" s="10">
        <v>2014</v>
      </c>
      <c r="Q86" s="200"/>
      <c r="R86" s="142"/>
      <c r="S86" s="134"/>
    </row>
    <row r="87" spans="1:19" ht="25.5" customHeight="1" x14ac:dyDescent="0.25">
      <c r="A87" s="163">
        <v>46</v>
      </c>
      <c r="B87" s="165" t="s">
        <v>118</v>
      </c>
      <c r="C87" s="165">
        <v>2895430</v>
      </c>
      <c r="D87" s="169" t="s">
        <v>119</v>
      </c>
      <c r="E87" s="169" t="s">
        <v>24</v>
      </c>
      <c r="F87" s="163"/>
      <c r="G87" s="163"/>
      <c r="H87" s="148"/>
      <c r="I87" s="148">
        <v>4401</v>
      </c>
      <c r="J87" s="148" t="s">
        <v>26</v>
      </c>
      <c r="K87" s="205">
        <v>100000</v>
      </c>
      <c r="L87" s="150">
        <v>194101.1</v>
      </c>
      <c r="M87" s="174">
        <v>194104.1</v>
      </c>
      <c r="N87" s="135">
        <v>194104.1</v>
      </c>
      <c r="O87" s="137">
        <v>77487.44</v>
      </c>
      <c r="P87" s="143" t="s">
        <v>347</v>
      </c>
      <c r="Q87" s="139" t="s">
        <v>346</v>
      </c>
      <c r="R87" s="141" t="s">
        <v>28</v>
      </c>
      <c r="S87" s="133" t="s">
        <v>29</v>
      </c>
    </row>
    <row r="88" spans="1:19" x14ac:dyDescent="0.25">
      <c r="A88" s="164"/>
      <c r="B88" s="166"/>
      <c r="C88" s="166"/>
      <c r="D88" s="170"/>
      <c r="E88" s="170"/>
      <c r="F88" s="164"/>
      <c r="G88" s="164"/>
      <c r="H88" s="149"/>
      <c r="I88" s="149"/>
      <c r="J88" s="149"/>
      <c r="K88" s="206"/>
      <c r="L88" s="151"/>
      <c r="M88" s="175"/>
      <c r="N88" s="136"/>
      <c r="O88" s="138"/>
      <c r="P88" s="144"/>
      <c r="Q88" s="140"/>
      <c r="R88" s="142"/>
      <c r="S88" s="134"/>
    </row>
    <row r="89" spans="1:19" ht="25.5" customHeight="1" x14ac:dyDescent="0.25">
      <c r="A89" s="163">
        <v>47</v>
      </c>
      <c r="B89" s="165" t="s">
        <v>114</v>
      </c>
      <c r="C89" s="165">
        <v>2893160</v>
      </c>
      <c r="D89" s="169" t="s">
        <v>120</v>
      </c>
      <c r="E89" s="169" t="s">
        <v>24</v>
      </c>
      <c r="F89" s="163"/>
      <c r="G89" s="163"/>
      <c r="H89" s="148"/>
      <c r="I89" s="148">
        <v>4401</v>
      </c>
      <c r="J89" s="148" t="s">
        <v>26</v>
      </c>
      <c r="K89" s="155">
        <v>170000</v>
      </c>
      <c r="L89" s="150">
        <v>179454</v>
      </c>
      <c r="M89" s="174">
        <v>179454</v>
      </c>
      <c r="N89" s="135">
        <v>179454</v>
      </c>
      <c r="O89" s="137">
        <f>62367.04+10285</f>
        <v>72652.040000000008</v>
      </c>
      <c r="P89" s="143" t="s">
        <v>347</v>
      </c>
      <c r="Q89" s="139" t="s">
        <v>346</v>
      </c>
      <c r="R89" s="141" t="s">
        <v>28</v>
      </c>
      <c r="S89" s="133" t="s">
        <v>29</v>
      </c>
    </row>
    <row r="90" spans="1:19" x14ac:dyDescent="0.25">
      <c r="A90" s="164"/>
      <c r="B90" s="166"/>
      <c r="C90" s="166"/>
      <c r="D90" s="170"/>
      <c r="E90" s="170"/>
      <c r="F90" s="164"/>
      <c r="G90" s="164"/>
      <c r="H90" s="149"/>
      <c r="I90" s="149"/>
      <c r="J90" s="149"/>
      <c r="K90" s="156"/>
      <c r="L90" s="151"/>
      <c r="M90" s="175"/>
      <c r="N90" s="136"/>
      <c r="O90" s="138"/>
      <c r="P90" s="144"/>
      <c r="Q90" s="140"/>
      <c r="R90" s="142"/>
      <c r="S90" s="134"/>
    </row>
    <row r="91" spans="1:19" ht="15" customHeight="1" x14ac:dyDescent="0.25">
      <c r="A91" s="163">
        <v>53</v>
      </c>
      <c r="B91" s="165" t="s">
        <v>134</v>
      </c>
      <c r="C91" s="165">
        <v>3120100</v>
      </c>
      <c r="D91" s="167" t="s">
        <v>135</v>
      </c>
      <c r="E91" s="169" t="s">
        <v>24</v>
      </c>
      <c r="F91" s="163">
        <v>839</v>
      </c>
      <c r="G91" s="163" t="s">
        <v>136</v>
      </c>
      <c r="H91" s="148">
        <v>491</v>
      </c>
      <c r="I91" s="148">
        <v>4401</v>
      </c>
      <c r="J91" s="148" t="s">
        <v>26</v>
      </c>
      <c r="K91" s="155">
        <v>1370000</v>
      </c>
      <c r="L91" s="150">
        <v>1500000</v>
      </c>
      <c r="M91" s="174">
        <v>2500000</v>
      </c>
      <c r="N91" s="135">
        <v>2500000</v>
      </c>
      <c r="O91" s="137">
        <v>1703961.24</v>
      </c>
      <c r="P91" s="143" t="s">
        <v>347</v>
      </c>
      <c r="Q91" s="139" t="s">
        <v>346</v>
      </c>
      <c r="R91" s="141" t="s">
        <v>28</v>
      </c>
      <c r="S91" s="133" t="s">
        <v>29</v>
      </c>
    </row>
    <row r="92" spans="1:19" x14ac:dyDescent="0.25">
      <c r="A92" s="164"/>
      <c r="B92" s="166"/>
      <c r="C92" s="166"/>
      <c r="D92" s="168"/>
      <c r="E92" s="170"/>
      <c r="F92" s="164"/>
      <c r="G92" s="164"/>
      <c r="H92" s="149"/>
      <c r="I92" s="149"/>
      <c r="J92" s="149"/>
      <c r="K92" s="156"/>
      <c r="L92" s="151"/>
      <c r="M92" s="175"/>
      <c r="N92" s="136"/>
      <c r="O92" s="138"/>
      <c r="P92" s="144"/>
      <c r="Q92" s="140"/>
      <c r="R92" s="142"/>
      <c r="S92" s="134"/>
    </row>
    <row r="93" spans="1:19" ht="15" customHeight="1" x14ac:dyDescent="0.25">
      <c r="A93" s="163">
        <v>54</v>
      </c>
      <c r="B93" s="165">
        <v>42002</v>
      </c>
      <c r="C93" s="165">
        <v>2916000</v>
      </c>
      <c r="D93" s="167" t="s">
        <v>137</v>
      </c>
      <c r="E93" s="169" t="s">
        <v>24</v>
      </c>
      <c r="F93" s="163">
        <v>796</v>
      </c>
      <c r="G93" s="163" t="s">
        <v>42</v>
      </c>
      <c r="H93" s="148">
        <v>12</v>
      </c>
      <c r="I93" s="148">
        <v>4401</v>
      </c>
      <c r="J93" s="148" t="s">
        <v>26</v>
      </c>
      <c r="K93" s="155">
        <v>140000</v>
      </c>
      <c r="L93" s="150">
        <v>287160</v>
      </c>
      <c r="M93" s="174">
        <v>287160</v>
      </c>
      <c r="N93" s="135">
        <v>287160</v>
      </c>
      <c r="O93" s="137">
        <v>27000</v>
      </c>
      <c r="P93" s="143" t="s">
        <v>347</v>
      </c>
      <c r="Q93" s="139" t="s">
        <v>346</v>
      </c>
      <c r="R93" s="141" t="s">
        <v>28</v>
      </c>
      <c r="S93" s="133" t="s">
        <v>29</v>
      </c>
    </row>
    <row r="94" spans="1:19" x14ac:dyDescent="0.25">
      <c r="A94" s="164"/>
      <c r="B94" s="166"/>
      <c r="C94" s="166"/>
      <c r="D94" s="168"/>
      <c r="E94" s="170"/>
      <c r="F94" s="164"/>
      <c r="G94" s="164"/>
      <c r="H94" s="149"/>
      <c r="I94" s="149"/>
      <c r="J94" s="149"/>
      <c r="K94" s="156"/>
      <c r="L94" s="151"/>
      <c r="M94" s="175"/>
      <c r="N94" s="136"/>
      <c r="O94" s="138"/>
      <c r="P94" s="144"/>
      <c r="Q94" s="140"/>
      <c r="R94" s="142"/>
      <c r="S94" s="134"/>
    </row>
    <row r="95" spans="1:19" ht="15" customHeight="1" x14ac:dyDescent="0.25">
      <c r="A95" s="163">
        <v>55</v>
      </c>
      <c r="B95" s="165">
        <v>41756</v>
      </c>
      <c r="C95" s="165">
        <v>3190000</v>
      </c>
      <c r="D95" s="167" t="s">
        <v>138</v>
      </c>
      <c r="E95" s="169" t="s">
        <v>24</v>
      </c>
      <c r="F95" s="163">
        <v>839</v>
      </c>
      <c r="G95" s="163" t="s">
        <v>40</v>
      </c>
      <c r="H95" s="201">
        <v>5500</v>
      </c>
      <c r="I95" s="148">
        <v>4401</v>
      </c>
      <c r="J95" s="148" t="s">
        <v>26</v>
      </c>
      <c r="K95" s="155">
        <v>1000000</v>
      </c>
      <c r="L95" s="150">
        <f>1500000+1277108.85</f>
        <v>2777108.85</v>
      </c>
      <c r="M95" s="174">
        <v>2000000</v>
      </c>
      <c r="N95" s="135">
        <v>1500000</v>
      </c>
      <c r="O95" s="137">
        <v>1353519.33</v>
      </c>
      <c r="P95" s="143" t="s">
        <v>347</v>
      </c>
      <c r="Q95" s="139" t="s">
        <v>346</v>
      </c>
      <c r="R95" s="141" t="s">
        <v>28</v>
      </c>
      <c r="S95" s="133" t="s">
        <v>29</v>
      </c>
    </row>
    <row r="96" spans="1:19" x14ac:dyDescent="0.25">
      <c r="A96" s="164"/>
      <c r="B96" s="166"/>
      <c r="C96" s="166"/>
      <c r="D96" s="168"/>
      <c r="E96" s="170"/>
      <c r="F96" s="164"/>
      <c r="G96" s="164"/>
      <c r="H96" s="202"/>
      <c r="I96" s="149"/>
      <c r="J96" s="149"/>
      <c r="K96" s="156"/>
      <c r="L96" s="151"/>
      <c r="M96" s="175"/>
      <c r="N96" s="136"/>
      <c r="O96" s="138"/>
      <c r="P96" s="144"/>
      <c r="Q96" s="140"/>
      <c r="R96" s="142"/>
      <c r="S96" s="134"/>
    </row>
    <row r="97" spans="1:19" ht="15" customHeight="1" x14ac:dyDescent="0.25">
      <c r="A97" s="163">
        <v>56</v>
      </c>
      <c r="B97" s="165">
        <v>41756</v>
      </c>
      <c r="C97" s="165">
        <v>3130000</v>
      </c>
      <c r="D97" s="167" t="s">
        <v>139</v>
      </c>
      <c r="E97" s="169" t="s">
        <v>24</v>
      </c>
      <c r="F97" s="163">
        <v>6</v>
      </c>
      <c r="G97" s="163" t="s">
        <v>140</v>
      </c>
      <c r="H97" s="201">
        <v>9000</v>
      </c>
      <c r="I97" s="148">
        <v>4401</v>
      </c>
      <c r="J97" s="148" t="s">
        <v>26</v>
      </c>
      <c r="K97" s="155">
        <v>550000</v>
      </c>
      <c r="L97" s="150">
        <v>1150021.7</v>
      </c>
      <c r="M97" s="174">
        <v>1150000</v>
      </c>
      <c r="N97" s="135">
        <v>1150000</v>
      </c>
      <c r="O97" s="137">
        <v>1091581.19</v>
      </c>
      <c r="P97" s="143" t="s">
        <v>347</v>
      </c>
      <c r="Q97" s="139" t="s">
        <v>346</v>
      </c>
      <c r="R97" s="141" t="s">
        <v>28</v>
      </c>
      <c r="S97" s="133" t="s">
        <v>29</v>
      </c>
    </row>
    <row r="98" spans="1:19" x14ac:dyDescent="0.25">
      <c r="A98" s="164"/>
      <c r="B98" s="166"/>
      <c r="C98" s="166"/>
      <c r="D98" s="168"/>
      <c r="E98" s="170"/>
      <c r="F98" s="164"/>
      <c r="G98" s="164"/>
      <c r="H98" s="202"/>
      <c r="I98" s="149"/>
      <c r="J98" s="149"/>
      <c r="K98" s="156"/>
      <c r="L98" s="151"/>
      <c r="M98" s="175"/>
      <c r="N98" s="136"/>
      <c r="O98" s="138"/>
      <c r="P98" s="144"/>
      <c r="Q98" s="140"/>
      <c r="R98" s="142"/>
      <c r="S98" s="134"/>
    </row>
    <row r="99" spans="1:19" ht="15" customHeight="1" x14ac:dyDescent="0.25">
      <c r="A99" s="163">
        <v>52</v>
      </c>
      <c r="B99" s="165">
        <v>41943</v>
      </c>
      <c r="C99" s="165">
        <v>3110000</v>
      </c>
      <c r="D99" s="169" t="s">
        <v>132</v>
      </c>
      <c r="E99" s="169" t="s">
        <v>24</v>
      </c>
      <c r="F99" s="163">
        <v>796</v>
      </c>
      <c r="G99" s="163" t="s">
        <v>42</v>
      </c>
      <c r="H99" s="148">
        <v>4</v>
      </c>
      <c r="I99" s="148">
        <v>4401</v>
      </c>
      <c r="J99" s="148" t="s">
        <v>26</v>
      </c>
      <c r="K99" s="153"/>
      <c r="L99" s="150">
        <v>2710000</v>
      </c>
      <c r="M99" s="174"/>
      <c r="N99" s="135"/>
      <c r="O99" s="137"/>
      <c r="P99" s="10" t="s">
        <v>133</v>
      </c>
      <c r="Q99" s="199">
        <v>41974</v>
      </c>
      <c r="R99" s="141" t="s">
        <v>28</v>
      </c>
      <c r="S99" s="133" t="s">
        <v>29</v>
      </c>
    </row>
    <row r="100" spans="1:19" x14ac:dyDescent="0.25">
      <c r="A100" s="164"/>
      <c r="B100" s="166"/>
      <c r="C100" s="166"/>
      <c r="D100" s="170"/>
      <c r="E100" s="170"/>
      <c r="F100" s="164"/>
      <c r="G100" s="164"/>
      <c r="H100" s="149"/>
      <c r="I100" s="149"/>
      <c r="J100" s="149"/>
      <c r="K100" s="154"/>
      <c r="L100" s="151"/>
      <c r="M100" s="175"/>
      <c r="N100" s="136"/>
      <c r="O100" s="138"/>
      <c r="P100" s="10">
        <v>2014</v>
      </c>
      <c r="Q100" s="200"/>
      <c r="R100" s="142"/>
      <c r="S100" s="134"/>
    </row>
    <row r="101" spans="1:19" s="6" customFormat="1" ht="15" customHeight="1" x14ac:dyDescent="0.25">
      <c r="A101" s="217">
        <v>44</v>
      </c>
      <c r="B101" s="219" t="s">
        <v>108</v>
      </c>
      <c r="C101" s="219" t="s">
        <v>109</v>
      </c>
      <c r="D101" s="221" t="s">
        <v>110</v>
      </c>
      <c r="E101" s="221" t="s">
        <v>24</v>
      </c>
      <c r="F101" s="217">
        <v>796</v>
      </c>
      <c r="G101" s="217" t="s">
        <v>42</v>
      </c>
      <c r="H101" s="213">
        <v>51</v>
      </c>
      <c r="I101" s="213">
        <v>4401</v>
      </c>
      <c r="J101" s="213" t="s">
        <v>26</v>
      </c>
      <c r="K101" s="153"/>
      <c r="L101" s="215"/>
      <c r="M101" s="174">
        <v>637500</v>
      </c>
      <c r="N101" s="135">
        <v>637500</v>
      </c>
      <c r="O101" s="137">
        <v>664900</v>
      </c>
      <c r="P101" s="18" t="s">
        <v>36</v>
      </c>
      <c r="Q101" s="209">
        <v>41974</v>
      </c>
      <c r="R101" s="211" t="s">
        <v>28</v>
      </c>
      <c r="S101" s="207" t="s">
        <v>29</v>
      </c>
    </row>
    <row r="102" spans="1:19" s="6" customFormat="1" x14ac:dyDescent="0.25">
      <c r="A102" s="218"/>
      <c r="B102" s="220"/>
      <c r="C102" s="220"/>
      <c r="D102" s="222"/>
      <c r="E102" s="222"/>
      <c r="F102" s="218"/>
      <c r="G102" s="218"/>
      <c r="H102" s="214"/>
      <c r="I102" s="214"/>
      <c r="J102" s="214"/>
      <c r="K102" s="154"/>
      <c r="L102" s="216"/>
      <c r="M102" s="175"/>
      <c r="N102" s="136"/>
      <c r="O102" s="138"/>
      <c r="P102" s="18">
        <v>2014</v>
      </c>
      <c r="Q102" s="210"/>
      <c r="R102" s="212"/>
      <c r="S102" s="208"/>
    </row>
    <row r="103" spans="1:19" s="8" customFormat="1" ht="15" customHeight="1" x14ac:dyDescent="0.25">
      <c r="A103" s="231"/>
      <c r="B103" s="233" t="s">
        <v>111</v>
      </c>
      <c r="C103" s="233" t="s">
        <v>112</v>
      </c>
      <c r="D103" s="235" t="s">
        <v>113</v>
      </c>
      <c r="E103" s="235" t="s">
        <v>24</v>
      </c>
      <c r="F103" s="231">
        <v>796</v>
      </c>
      <c r="G103" s="231" t="s">
        <v>42</v>
      </c>
      <c r="H103" s="229"/>
      <c r="I103" s="229">
        <v>4401</v>
      </c>
      <c r="J103" s="229" t="s">
        <v>26</v>
      </c>
      <c r="K103" s="153"/>
      <c r="L103" s="135"/>
      <c r="M103" s="174">
        <v>146500</v>
      </c>
      <c r="N103" s="135">
        <v>146500</v>
      </c>
      <c r="O103" s="137">
        <v>190450</v>
      </c>
      <c r="P103" s="19" t="s">
        <v>36</v>
      </c>
      <c r="Q103" s="225">
        <v>41974</v>
      </c>
      <c r="R103" s="227" t="s">
        <v>28</v>
      </c>
      <c r="S103" s="223" t="s">
        <v>29</v>
      </c>
    </row>
    <row r="104" spans="1:19" s="8" customFormat="1" x14ac:dyDescent="0.25">
      <c r="A104" s="232"/>
      <c r="B104" s="234"/>
      <c r="C104" s="234"/>
      <c r="D104" s="236"/>
      <c r="E104" s="236"/>
      <c r="F104" s="232"/>
      <c r="G104" s="232"/>
      <c r="H104" s="230"/>
      <c r="I104" s="230"/>
      <c r="J104" s="230"/>
      <c r="K104" s="154"/>
      <c r="L104" s="136"/>
      <c r="M104" s="175"/>
      <c r="N104" s="136"/>
      <c r="O104" s="138"/>
      <c r="P104" s="19">
        <v>2014</v>
      </c>
      <c r="Q104" s="226"/>
      <c r="R104" s="228"/>
      <c r="S104" s="224"/>
    </row>
    <row r="105" spans="1:19" ht="25.5" customHeight="1" x14ac:dyDescent="0.25">
      <c r="A105" s="163">
        <v>67</v>
      </c>
      <c r="B105" s="165" t="s">
        <v>69</v>
      </c>
      <c r="C105" s="165">
        <v>2429413</v>
      </c>
      <c r="D105" s="167" t="s">
        <v>160</v>
      </c>
      <c r="E105" s="169" t="s">
        <v>24</v>
      </c>
      <c r="F105" s="163">
        <v>112</v>
      </c>
      <c r="G105" s="163" t="s">
        <v>161</v>
      </c>
      <c r="H105" s="201">
        <v>3000</v>
      </c>
      <c r="I105" s="148">
        <v>4401</v>
      </c>
      <c r="J105" s="163" t="s">
        <v>26</v>
      </c>
      <c r="K105" s="153"/>
      <c r="L105" s="150">
        <v>145751</v>
      </c>
      <c r="M105" s="174"/>
      <c r="N105" s="135"/>
      <c r="O105" s="137"/>
      <c r="P105" s="143" t="s">
        <v>347</v>
      </c>
      <c r="Q105" s="139" t="s">
        <v>346</v>
      </c>
      <c r="R105" s="141" t="s">
        <v>28</v>
      </c>
      <c r="S105" s="133" t="s">
        <v>29</v>
      </c>
    </row>
    <row r="106" spans="1:19" x14ac:dyDescent="0.25">
      <c r="A106" s="164"/>
      <c r="B106" s="166"/>
      <c r="C106" s="166"/>
      <c r="D106" s="168"/>
      <c r="E106" s="170"/>
      <c r="F106" s="164"/>
      <c r="G106" s="164"/>
      <c r="H106" s="202"/>
      <c r="I106" s="149"/>
      <c r="J106" s="164"/>
      <c r="K106" s="154"/>
      <c r="L106" s="151"/>
      <c r="M106" s="175"/>
      <c r="N106" s="136"/>
      <c r="O106" s="138"/>
      <c r="P106" s="144"/>
      <c r="Q106" s="140"/>
      <c r="R106" s="142"/>
      <c r="S106" s="134"/>
    </row>
    <row r="107" spans="1:19" ht="25.5" customHeight="1" x14ac:dyDescent="0.25">
      <c r="A107" s="163">
        <v>13</v>
      </c>
      <c r="B107" s="165" t="s">
        <v>56</v>
      </c>
      <c r="C107" s="165">
        <v>2695200</v>
      </c>
      <c r="D107" s="169" t="s">
        <v>57</v>
      </c>
      <c r="E107" s="169" t="s">
        <v>24</v>
      </c>
      <c r="F107" s="163">
        <v>876</v>
      </c>
      <c r="G107" s="163" t="s">
        <v>40</v>
      </c>
      <c r="H107" s="148">
        <v>22</v>
      </c>
      <c r="I107" s="148">
        <v>4401</v>
      </c>
      <c r="J107" s="148" t="s">
        <v>26</v>
      </c>
      <c r="K107" s="153"/>
      <c r="L107" s="150"/>
      <c r="M107" s="174">
        <v>200000</v>
      </c>
      <c r="N107" s="135">
        <v>200000</v>
      </c>
      <c r="O107" s="137">
        <v>66716.66</v>
      </c>
      <c r="P107" s="10" t="s">
        <v>36</v>
      </c>
      <c r="Q107" s="199">
        <v>41974</v>
      </c>
      <c r="R107" s="141" t="s">
        <v>28</v>
      </c>
      <c r="S107" s="133" t="s">
        <v>29</v>
      </c>
    </row>
    <row r="108" spans="1:19" x14ac:dyDescent="0.25">
      <c r="A108" s="164"/>
      <c r="B108" s="166"/>
      <c r="C108" s="166"/>
      <c r="D108" s="170"/>
      <c r="E108" s="170"/>
      <c r="F108" s="164"/>
      <c r="G108" s="164"/>
      <c r="H108" s="149"/>
      <c r="I108" s="149"/>
      <c r="J108" s="149"/>
      <c r="K108" s="154"/>
      <c r="L108" s="151"/>
      <c r="M108" s="175"/>
      <c r="N108" s="136"/>
      <c r="O108" s="138"/>
      <c r="P108" s="10">
        <v>2014</v>
      </c>
      <c r="Q108" s="200"/>
      <c r="R108" s="142"/>
      <c r="S108" s="134"/>
    </row>
    <row r="109" spans="1:19" ht="25.5" customHeight="1" x14ac:dyDescent="0.25">
      <c r="A109" s="163">
        <v>14</v>
      </c>
      <c r="B109" s="165" t="s">
        <v>58</v>
      </c>
      <c r="C109" s="165">
        <v>2612020</v>
      </c>
      <c r="D109" s="169" t="s">
        <v>59</v>
      </c>
      <c r="E109" s="169" t="s">
        <v>24</v>
      </c>
      <c r="F109" s="163">
        <v>876</v>
      </c>
      <c r="G109" s="163" t="s">
        <v>40</v>
      </c>
      <c r="H109" s="201">
        <v>1700</v>
      </c>
      <c r="I109" s="148">
        <v>4401</v>
      </c>
      <c r="J109" s="148" t="s">
        <v>26</v>
      </c>
      <c r="K109" s="153"/>
      <c r="L109" s="150"/>
      <c r="M109" s="174"/>
      <c r="N109" s="135"/>
      <c r="O109" s="137"/>
      <c r="P109" s="10" t="s">
        <v>35</v>
      </c>
      <c r="Q109" s="199">
        <v>41974</v>
      </c>
      <c r="R109" s="141" t="s">
        <v>28</v>
      </c>
      <c r="S109" s="133" t="s">
        <v>29</v>
      </c>
    </row>
    <row r="110" spans="1:19" x14ac:dyDescent="0.25">
      <c r="A110" s="164"/>
      <c r="B110" s="166"/>
      <c r="C110" s="166"/>
      <c r="D110" s="170"/>
      <c r="E110" s="170"/>
      <c r="F110" s="164"/>
      <c r="G110" s="164"/>
      <c r="H110" s="202"/>
      <c r="I110" s="149"/>
      <c r="J110" s="149"/>
      <c r="K110" s="154"/>
      <c r="L110" s="151"/>
      <c r="M110" s="175"/>
      <c r="N110" s="136"/>
      <c r="O110" s="138"/>
      <c r="P110" s="10">
        <v>2014</v>
      </c>
      <c r="Q110" s="200"/>
      <c r="R110" s="142"/>
      <c r="S110" s="134"/>
    </row>
    <row r="111" spans="1:19" ht="25.5" customHeight="1" x14ac:dyDescent="0.25">
      <c r="A111" s="163">
        <v>16</v>
      </c>
      <c r="B111" s="165" t="s">
        <v>62</v>
      </c>
      <c r="C111" s="165">
        <v>2524020</v>
      </c>
      <c r="D111" s="169" t="s">
        <v>63</v>
      </c>
      <c r="E111" s="169" t="s">
        <v>24</v>
      </c>
      <c r="F111" s="163">
        <v>796</v>
      </c>
      <c r="G111" s="163" t="s">
        <v>42</v>
      </c>
      <c r="H111" s="148">
        <v>60</v>
      </c>
      <c r="I111" s="148">
        <v>4401</v>
      </c>
      <c r="J111" s="148" t="s">
        <v>26</v>
      </c>
      <c r="K111" s="153"/>
      <c r="L111" s="150"/>
      <c r="M111" s="174">
        <v>125000</v>
      </c>
      <c r="N111" s="135">
        <v>125000</v>
      </c>
      <c r="O111" s="137">
        <v>125000</v>
      </c>
      <c r="P111" s="10" t="s">
        <v>36</v>
      </c>
      <c r="Q111" s="199">
        <v>41974</v>
      </c>
      <c r="R111" s="141" t="s">
        <v>28</v>
      </c>
      <c r="S111" s="133" t="s">
        <v>29</v>
      </c>
    </row>
    <row r="112" spans="1:19" x14ac:dyDescent="0.25">
      <c r="A112" s="164"/>
      <c r="B112" s="166"/>
      <c r="C112" s="166"/>
      <c r="D112" s="170"/>
      <c r="E112" s="170"/>
      <c r="F112" s="164"/>
      <c r="G112" s="164"/>
      <c r="H112" s="149"/>
      <c r="I112" s="149"/>
      <c r="J112" s="149"/>
      <c r="K112" s="154"/>
      <c r="L112" s="151"/>
      <c r="M112" s="175"/>
      <c r="N112" s="136"/>
      <c r="O112" s="138"/>
      <c r="P112" s="10">
        <v>2014</v>
      </c>
      <c r="Q112" s="200"/>
      <c r="R112" s="142"/>
      <c r="S112" s="134"/>
    </row>
    <row r="113" spans="1:19" ht="25.5" customHeight="1" x14ac:dyDescent="0.25">
      <c r="A113" s="163">
        <v>17</v>
      </c>
      <c r="B113" s="165" t="s">
        <v>64</v>
      </c>
      <c r="C113" s="165">
        <v>2023252</v>
      </c>
      <c r="D113" s="169" t="s">
        <v>400</v>
      </c>
      <c r="E113" s="169" t="s">
        <v>24</v>
      </c>
      <c r="F113" s="163">
        <v>796</v>
      </c>
      <c r="G113" s="163" t="s">
        <v>42</v>
      </c>
      <c r="H113" s="148">
        <v>1000</v>
      </c>
      <c r="I113" s="148">
        <v>4401</v>
      </c>
      <c r="J113" s="148" t="s">
        <v>26</v>
      </c>
      <c r="K113" s="205">
        <v>325000</v>
      </c>
      <c r="L113" s="150"/>
      <c r="M113" s="174">
        <v>650000</v>
      </c>
      <c r="N113" s="135">
        <v>650000</v>
      </c>
      <c r="O113" s="137">
        <v>325000</v>
      </c>
      <c r="P113" s="143" t="s">
        <v>347</v>
      </c>
      <c r="Q113" s="139" t="s">
        <v>346</v>
      </c>
      <c r="R113" s="141" t="s">
        <v>28</v>
      </c>
      <c r="S113" s="133" t="s">
        <v>29</v>
      </c>
    </row>
    <row r="114" spans="1:19" x14ac:dyDescent="0.25">
      <c r="A114" s="164"/>
      <c r="B114" s="166"/>
      <c r="C114" s="166"/>
      <c r="D114" s="170"/>
      <c r="E114" s="170"/>
      <c r="F114" s="164"/>
      <c r="G114" s="164"/>
      <c r="H114" s="149"/>
      <c r="I114" s="149"/>
      <c r="J114" s="149"/>
      <c r="K114" s="206"/>
      <c r="L114" s="151"/>
      <c r="M114" s="175"/>
      <c r="N114" s="136"/>
      <c r="O114" s="138"/>
      <c r="P114" s="144"/>
      <c r="Q114" s="140"/>
      <c r="R114" s="142"/>
      <c r="S114" s="134"/>
    </row>
    <row r="115" spans="1:19" ht="25.5" customHeight="1" x14ac:dyDescent="0.25">
      <c r="A115" s="163"/>
      <c r="B115" s="165" t="s">
        <v>337</v>
      </c>
      <c r="C115" s="165" t="s">
        <v>338</v>
      </c>
      <c r="D115" s="169" t="s">
        <v>339</v>
      </c>
      <c r="E115" s="169" t="s">
        <v>24</v>
      </c>
      <c r="F115" s="163">
        <v>113</v>
      </c>
      <c r="G115" s="163" t="s">
        <v>340</v>
      </c>
      <c r="H115" s="148">
        <v>50</v>
      </c>
      <c r="I115" s="148">
        <v>4401</v>
      </c>
      <c r="J115" s="148" t="s">
        <v>26</v>
      </c>
      <c r="K115" s="153"/>
      <c r="L115" s="150"/>
      <c r="M115" s="174">
        <v>260000</v>
      </c>
      <c r="N115" s="135">
        <v>260000</v>
      </c>
      <c r="O115" s="137"/>
      <c r="P115" s="10" t="s">
        <v>196</v>
      </c>
      <c r="Q115" s="199">
        <v>41974</v>
      </c>
      <c r="R115" s="141" t="s">
        <v>28</v>
      </c>
      <c r="S115" s="133" t="s">
        <v>29</v>
      </c>
    </row>
    <row r="116" spans="1:19" x14ac:dyDescent="0.25">
      <c r="A116" s="164"/>
      <c r="B116" s="166"/>
      <c r="C116" s="166"/>
      <c r="D116" s="170"/>
      <c r="E116" s="170"/>
      <c r="F116" s="164"/>
      <c r="G116" s="164"/>
      <c r="H116" s="149"/>
      <c r="I116" s="149"/>
      <c r="J116" s="149"/>
      <c r="K116" s="154"/>
      <c r="L116" s="151"/>
      <c r="M116" s="175"/>
      <c r="N116" s="136"/>
      <c r="O116" s="138"/>
      <c r="P116" s="10">
        <v>2014</v>
      </c>
      <c r="Q116" s="200"/>
      <c r="R116" s="142"/>
      <c r="S116" s="134"/>
    </row>
    <row r="117" spans="1:19" ht="25.5" customHeight="1" x14ac:dyDescent="0.25">
      <c r="A117" s="163">
        <v>18</v>
      </c>
      <c r="B117" s="165" t="s">
        <v>66</v>
      </c>
      <c r="C117" s="165">
        <v>3512142</v>
      </c>
      <c r="D117" s="169" t="s">
        <v>67</v>
      </c>
      <c r="E117" s="169" t="s">
        <v>24</v>
      </c>
      <c r="F117" s="163">
        <v>796</v>
      </c>
      <c r="G117" s="163" t="s">
        <v>42</v>
      </c>
      <c r="H117" s="148">
        <v>8</v>
      </c>
      <c r="I117" s="148">
        <v>4401</v>
      </c>
      <c r="J117" s="148" t="s">
        <v>26</v>
      </c>
      <c r="K117" s="153"/>
      <c r="L117" s="150"/>
      <c r="M117" s="174"/>
      <c r="N117" s="135"/>
      <c r="O117" s="137"/>
      <c r="P117" s="10" t="s">
        <v>65</v>
      </c>
      <c r="Q117" s="199">
        <v>41974</v>
      </c>
      <c r="R117" s="141" t="s">
        <v>28</v>
      </c>
      <c r="S117" s="133" t="s">
        <v>29</v>
      </c>
    </row>
    <row r="118" spans="1:19" x14ac:dyDescent="0.25">
      <c r="A118" s="164"/>
      <c r="B118" s="166"/>
      <c r="C118" s="166"/>
      <c r="D118" s="170"/>
      <c r="E118" s="170"/>
      <c r="F118" s="164"/>
      <c r="G118" s="164"/>
      <c r="H118" s="149"/>
      <c r="I118" s="149"/>
      <c r="J118" s="149"/>
      <c r="K118" s="154"/>
      <c r="L118" s="151"/>
      <c r="M118" s="175"/>
      <c r="N118" s="136"/>
      <c r="O118" s="138"/>
      <c r="P118" s="10">
        <v>2014</v>
      </c>
      <c r="Q118" s="200"/>
      <c r="R118" s="142"/>
      <c r="S118" s="134"/>
    </row>
    <row r="119" spans="1:19" ht="15" customHeight="1" x14ac:dyDescent="0.25">
      <c r="A119" s="163">
        <v>25</v>
      </c>
      <c r="B119" s="165">
        <v>41746</v>
      </c>
      <c r="C119" s="165">
        <v>1720000</v>
      </c>
      <c r="D119" s="169" t="s">
        <v>77</v>
      </c>
      <c r="E119" s="169" t="s">
        <v>24</v>
      </c>
      <c r="F119" s="163">
        <v>6</v>
      </c>
      <c r="G119" s="163" t="s">
        <v>25</v>
      </c>
      <c r="H119" s="148">
        <v>5.7</v>
      </c>
      <c r="I119" s="148">
        <v>4401</v>
      </c>
      <c r="J119" s="148" t="s">
        <v>26</v>
      </c>
      <c r="K119" s="205">
        <v>350000</v>
      </c>
      <c r="L119" s="150">
        <v>1136928</v>
      </c>
      <c r="M119" s="174">
        <v>350000</v>
      </c>
      <c r="N119" s="135">
        <v>350000</v>
      </c>
      <c r="O119" s="137">
        <f>46728.94+271668.09</f>
        <v>318397.03000000003</v>
      </c>
      <c r="P119" s="143" t="s">
        <v>347</v>
      </c>
      <c r="Q119" s="139" t="s">
        <v>346</v>
      </c>
      <c r="R119" s="141" t="s">
        <v>28</v>
      </c>
      <c r="S119" s="133" t="s">
        <v>29</v>
      </c>
    </row>
    <row r="120" spans="1:19" x14ac:dyDescent="0.25">
      <c r="A120" s="164"/>
      <c r="B120" s="166"/>
      <c r="C120" s="166"/>
      <c r="D120" s="170"/>
      <c r="E120" s="170"/>
      <c r="F120" s="164"/>
      <c r="G120" s="164"/>
      <c r="H120" s="149"/>
      <c r="I120" s="149"/>
      <c r="J120" s="149"/>
      <c r="K120" s="206"/>
      <c r="L120" s="151"/>
      <c r="M120" s="175"/>
      <c r="N120" s="136"/>
      <c r="O120" s="138"/>
      <c r="P120" s="144"/>
      <c r="Q120" s="140"/>
      <c r="R120" s="142"/>
      <c r="S120" s="134"/>
    </row>
    <row r="121" spans="1:19" ht="15" customHeight="1" x14ac:dyDescent="0.25">
      <c r="A121" s="163">
        <v>26</v>
      </c>
      <c r="B121" s="165" t="s">
        <v>78</v>
      </c>
      <c r="C121" s="165">
        <v>1723100</v>
      </c>
      <c r="D121" s="169" t="s">
        <v>79</v>
      </c>
      <c r="E121" s="169" t="s">
        <v>24</v>
      </c>
      <c r="F121" s="163">
        <v>166</v>
      </c>
      <c r="G121" s="163" t="s">
        <v>80</v>
      </c>
      <c r="H121" s="201">
        <v>1200</v>
      </c>
      <c r="I121" s="148">
        <v>4401</v>
      </c>
      <c r="J121" s="148" t="s">
        <v>26</v>
      </c>
      <c r="K121" s="205">
        <v>170000</v>
      </c>
      <c r="L121" s="150">
        <v>216000</v>
      </c>
      <c r="M121" s="174">
        <v>216000</v>
      </c>
      <c r="N121" s="135">
        <v>216000</v>
      </c>
      <c r="O121" s="137">
        <f>101267.54+34998.8</f>
        <v>136266.34</v>
      </c>
      <c r="P121" s="143" t="s">
        <v>347</v>
      </c>
      <c r="Q121" s="139" t="s">
        <v>346</v>
      </c>
      <c r="R121" s="141" t="s">
        <v>28</v>
      </c>
      <c r="S121" s="133" t="s">
        <v>29</v>
      </c>
    </row>
    <row r="122" spans="1:19" x14ac:dyDescent="0.25">
      <c r="A122" s="164"/>
      <c r="B122" s="166"/>
      <c r="C122" s="166"/>
      <c r="D122" s="170"/>
      <c r="E122" s="170"/>
      <c r="F122" s="164"/>
      <c r="G122" s="164"/>
      <c r="H122" s="202"/>
      <c r="I122" s="149"/>
      <c r="J122" s="149"/>
      <c r="K122" s="206"/>
      <c r="L122" s="151"/>
      <c r="M122" s="175"/>
      <c r="N122" s="136"/>
      <c r="O122" s="138"/>
      <c r="P122" s="144"/>
      <c r="Q122" s="140"/>
      <c r="R122" s="142"/>
      <c r="S122" s="134"/>
    </row>
    <row r="123" spans="1:19" ht="25.5" customHeight="1" x14ac:dyDescent="0.25">
      <c r="A123" s="163">
        <v>29</v>
      </c>
      <c r="B123" s="165">
        <v>41964</v>
      </c>
      <c r="C123" s="165">
        <v>2101030</v>
      </c>
      <c r="D123" s="169" t="s">
        <v>83</v>
      </c>
      <c r="E123" s="169" t="s">
        <v>24</v>
      </c>
      <c r="F123" s="163">
        <v>778</v>
      </c>
      <c r="G123" s="163" t="s">
        <v>84</v>
      </c>
      <c r="H123" s="201">
        <v>1100</v>
      </c>
      <c r="I123" s="148">
        <v>4401</v>
      </c>
      <c r="J123" s="148" t="s">
        <v>26</v>
      </c>
      <c r="K123" s="205">
        <v>170000</v>
      </c>
      <c r="L123" s="150">
        <v>151794</v>
      </c>
      <c r="M123" s="174">
        <v>151794</v>
      </c>
      <c r="N123" s="135">
        <v>151794</v>
      </c>
      <c r="O123" s="137">
        <v>151665.38</v>
      </c>
      <c r="P123" s="143" t="s">
        <v>347</v>
      </c>
      <c r="Q123" s="139" t="s">
        <v>346</v>
      </c>
      <c r="R123" s="141" t="s">
        <v>28</v>
      </c>
      <c r="S123" s="133" t="s">
        <v>29</v>
      </c>
    </row>
    <row r="124" spans="1:19" x14ac:dyDescent="0.25">
      <c r="A124" s="164"/>
      <c r="B124" s="166"/>
      <c r="C124" s="166"/>
      <c r="D124" s="170"/>
      <c r="E124" s="170"/>
      <c r="F124" s="164"/>
      <c r="G124" s="164"/>
      <c r="H124" s="202"/>
      <c r="I124" s="149"/>
      <c r="J124" s="149"/>
      <c r="K124" s="206"/>
      <c r="L124" s="151"/>
      <c r="M124" s="175"/>
      <c r="N124" s="136"/>
      <c r="O124" s="138"/>
      <c r="P124" s="144"/>
      <c r="Q124" s="140"/>
      <c r="R124" s="142"/>
      <c r="S124" s="134"/>
    </row>
    <row r="125" spans="1:19" ht="25.5" customHeight="1" x14ac:dyDescent="0.25">
      <c r="A125" s="163">
        <v>30</v>
      </c>
      <c r="B125" s="165" t="s">
        <v>86</v>
      </c>
      <c r="C125" s="165">
        <v>2915378</v>
      </c>
      <c r="D125" s="169" t="s">
        <v>87</v>
      </c>
      <c r="E125" s="169" t="s">
        <v>24</v>
      </c>
      <c r="F125" s="163">
        <v>796</v>
      </c>
      <c r="G125" s="163" t="s">
        <v>42</v>
      </c>
      <c r="H125" s="148">
        <v>50</v>
      </c>
      <c r="I125" s="148">
        <v>4401</v>
      </c>
      <c r="J125" s="148" t="s">
        <v>26</v>
      </c>
      <c r="K125" s="205">
        <v>300000</v>
      </c>
      <c r="L125" s="150"/>
      <c r="M125" s="174">
        <v>300000</v>
      </c>
      <c r="N125" s="135">
        <v>300000</v>
      </c>
      <c r="O125" s="137">
        <v>265880</v>
      </c>
      <c r="P125" s="143" t="s">
        <v>347</v>
      </c>
      <c r="Q125" s="139" t="s">
        <v>346</v>
      </c>
      <c r="R125" s="141" t="s">
        <v>28</v>
      </c>
      <c r="S125" s="133" t="s">
        <v>29</v>
      </c>
    </row>
    <row r="126" spans="1:19" x14ac:dyDescent="0.25">
      <c r="A126" s="164"/>
      <c r="B126" s="166"/>
      <c r="C126" s="166"/>
      <c r="D126" s="170"/>
      <c r="E126" s="170"/>
      <c r="F126" s="164"/>
      <c r="G126" s="164"/>
      <c r="H126" s="149"/>
      <c r="I126" s="149"/>
      <c r="J126" s="149"/>
      <c r="K126" s="206"/>
      <c r="L126" s="151"/>
      <c r="M126" s="175"/>
      <c r="N126" s="136"/>
      <c r="O126" s="138"/>
      <c r="P126" s="144"/>
      <c r="Q126" s="140"/>
      <c r="R126" s="142"/>
      <c r="S126" s="134"/>
    </row>
    <row r="127" spans="1:19" ht="25.5" customHeight="1" x14ac:dyDescent="0.25">
      <c r="A127" s="163">
        <v>31</v>
      </c>
      <c r="B127" s="165">
        <v>32.200000000000003</v>
      </c>
      <c r="C127" s="165">
        <v>3222200</v>
      </c>
      <c r="D127" s="169" t="s">
        <v>88</v>
      </c>
      <c r="E127" s="169" t="s">
        <v>24</v>
      </c>
      <c r="F127" s="163">
        <v>796</v>
      </c>
      <c r="G127" s="163" t="s">
        <v>42</v>
      </c>
      <c r="H127" s="148">
        <v>8</v>
      </c>
      <c r="I127" s="148">
        <v>4401</v>
      </c>
      <c r="J127" s="148" t="s">
        <v>26</v>
      </c>
      <c r="K127" s="205">
        <v>250000</v>
      </c>
      <c r="L127" s="150"/>
      <c r="M127" s="174">
        <v>250000</v>
      </c>
      <c r="N127" s="135">
        <v>250000</v>
      </c>
      <c r="O127" s="137">
        <f>194370+15365</f>
        <v>209735</v>
      </c>
      <c r="P127" s="143" t="s">
        <v>347</v>
      </c>
      <c r="Q127" s="139" t="s">
        <v>346</v>
      </c>
      <c r="R127" s="141" t="s">
        <v>28</v>
      </c>
      <c r="S127" s="133" t="s">
        <v>29</v>
      </c>
    </row>
    <row r="128" spans="1:19" ht="19.5" customHeight="1" x14ac:dyDescent="0.25">
      <c r="A128" s="164"/>
      <c r="B128" s="166"/>
      <c r="C128" s="166"/>
      <c r="D128" s="170"/>
      <c r="E128" s="170"/>
      <c r="F128" s="164"/>
      <c r="G128" s="164"/>
      <c r="H128" s="149"/>
      <c r="I128" s="149"/>
      <c r="J128" s="149"/>
      <c r="K128" s="206"/>
      <c r="L128" s="151"/>
      <c r="M128" s="175"/>
      <c r="N128" s="136"/>
      <c r="O128" s="138"/>
      <c r="P128" s="144"/>
      <c r="Q128" s="140"/>
      <c r="R128" s="142"/>
      <c r="S128" s="134"/>
    </row>
    <row r="129" spans="1:19" s="6" customFormat="1" ht="25.5" customHeight="1" x14ac:dyDescent="0.25">
      <c r="A129" s="217">
        <v>32</v>
      </c>
      <c r="B129" s="219" t="s">
        <v>89</v>
      </c>
      <c r="C129" s="219" t="s">
        <v>90</v>
      </c>
      <c r="D129" s="221" t="s">
        <v>91</v>
      </c>
      <c r="E129" s="221" t="s">
        <v>24</v>
      </c>
      <c r="F129" s="217">
        <v>839</v>
      </c>
      <c r="G129" s="217" t="s">
        <v>40</v>
      </c>
      <c r="H129" s="213">
        <v>1000</v>
      </c>
      <c r="I129" s="213">
        <v>4401</v>
      </c>
      <c r="J129" s="213" t="s">
        <v>26</v>
      </c>
      <c r="K129" s="205">
        <v>170000</v>
      </c>
      <c r="L129" s="215"/>
      <c r="M129" s="174">
        <v>200000</v>
      </c>
      <c r="N129" s="135">
        <v>200000</v>
      </c>
      <c r="O129" s="137">
        <f>136467+4277.5</f>
        <v>140744.5</v>
      </c>
      <c r="P129" s="143" t="s">
        <v>347</v>
      </c>
      <c r="Q129" s="139" t="s">
        <v>346</v>
      </c>
      <c r="R129" s="211" t="s">
        <v>28</v>
      </c>
      <c r="S129" s="207" t="s">
        <v>29</v>
      </c>
    </row>
    <row r="130" spans="1:19" s="6" customFormat="1" ht="19.5" customHeight="1" x14ac:dyDescent="0.25">
      <c r="A130" s="218"/>
      <c r="B130" s="220"/>
      <c r="C130" s="220"/>
      <c r="D130" s="222"/>
      <c r="E130" s="222"/>
      <c r="F130" s="218"/>
      <c r="G130" s="218"/>
      <c r="H130" s="214"/>
      <c r="I130" s="214"/>
      <c r="J130" s="214"/>
      <c r="K130" s="206"/>
      <c r="L130" s="216"/>
      <c r="M130" s="175"/>
      <c r="N130" s="136"/>
      <c r="O130" s="138"/>
      <c r="P130" s="144"/>
      <c r="Q130" s="140"/>
      <c r="R130" s="212"/>
      <c r="S130" s="208"/>
    </row>
    <row r="131" spans="1:19" s="6" customFormat="1" ht="25.5" customHeight="1" x14ac:dyDescent="0.25">
      <c r="A131" s="217"/>
      <c r="B131" s="219" t="s">
        <v>343</v>
      </c>
      <c r="C131" s="219" t="s">
        <v>342</v>
      </c>
      <c r="D131" s="221" t="s">
        <v>341</v>
      </c>
      <c r="E131" s="221" t="s">
        <v>24</v>
      </c>
      <c r="F131" s="217">
        <v>796</v>
      </c>
      <c r="G131" s="217" t="s">
        <v>42</v>
      </c>
      <c r="H131" s="213">
        <v>120</v>
      </c>
      <c r="I131" s="213">
        <v>4401</v>
      </c>
      <c r="J131" s="213" t="s">
        <v>26</v>
      </c>
      <c r="K131" s="153"/>
      <c r="L131" s="215"/>
      <c r="M131" s="174">
        <v>1200000</v>
      </c>
      <c r="N131" s="135"/>
      <c r="O131" s="137"/>
      <c r="P131" s="18" t="s">
        <v>196</v>
      </c>
      <c r="Q131" s="209">
        <v>41974</v>
      </c>
      <c r="R131" s="211" t="s">
        <v>28</v>
      </c>
      <c r="S131" s="207" t="s">
        <v>29</v>
      </c>
    </row>
    <row r="132" spans="1:19" s="6" customFormat="1" ht="19.5" customHeight="1" x14ac:dyDescent="0.25">
      <c r="A132" s="218"/>
      <c r="B132" s="220"/>
      <c r="C132" s="220"/>
      <c r="D132" s="222"/>
      <c r="E132" s="222"/>
      <c r="F132" s="218"/>
      <c r="G132" s="218"/>
      <c r="H132" s="214"/>
      <c r="I132" s="214"/>
      <c r="J132" s="214"/>
      <c r="K132" s="154"/>
      <c r="L132" s="216"/>
      <c r="M132" s="175"/>
      <c r="N132" s="136"/>
      <c r="O132" s="138"/>
      <c r="P132" s="18">
        <v>2014</v>
      </c>
      <c r="Q132" s="210"/>
      <c r="R132" s="212"/>
      <c r="S132" s="208"/>
    </row>
    <row r="133" spans="1:19" ht="25.5" customHeight="1" x14ac:dyDescent="0.25">
      <c r="A133" s="163">
        <v>32</v>
      </c>
      <c r="B133" s="165" t="s">
        <v>37</v>
      </c>
      <c r="C133" s="165">
        <v>3699010</v>
      </c>
      <c r="D133" s="169" t="s">
        <v>92</v>
      </c>
      <c r="E133" s="169" t="s">
        <v>24</v>
      </c>
      <c r="F133" s="163">
        <v>893</v>
      </c>
      <c r="G133" s="163" t="s">
        <v>32</v>
      </c>
      <c r="H133" s="201">
        <v>5000</v>
      </c>
      <c r="I133" s="148">
        <v>4401</v>
      </c>
      <c r="J133" s="148" t="s">
        <v>26</v>
      </c>
      <c r="K133" s="205">
        <v>200000</v>
      </c>
      <c r="L133" s="150">
        <v>806356</v>
      </c>
      <c r="M133" s="174">
        <v>250000</v>
      </c>
      <c r="N133" s="135">
        <v>250000</v>
      </c>
      <c r="O133" s="137">
        <v>160293.4</v>
      </c>
      <c r="P133" s="143" t="s">
        <v>347</v>
      </c>
      <c r="Q133" s="139" t="s">
        <v>346</v>
      </c>
      <c r="R133" s="141" t="s">
        <v>28</v>
      </c>
      <c r="S133" s="133" t="s">
        <v>29</v>
      </c>
    </row>
    <row r="134" spans="1:19" x14ac:dyDescent="0.25">
      <c r="A134" s="164"/>
      <c r="B134" s="166"/>
      <c r="C134" s="166"/>
      <c r="D134" s="170"/>
      <c r="E134" s="170"/>
      <c r="F134" s="164"/>
      <c r="G134" s="164"/>
      <c r="H134" s="202"/>
      <c r="I134" s="149"/>
      <c r="J134" s="149"/>
      <c r="K134" s="206"/>
      <c r="L134" s="151"/>
      <c r="M134" s="175"/>
      <c r="N134" s="136"/>
      <c r="O134" s="138"/>
      <c r="P134" s="144"/>
      <c r="Q134" s="140"/>
      <c r="R134" s="142"/>
      <c r="S134" s="134"/>
    </row>
    <row r="135" spans="1:19" ht="25.5" customHeight="1" x14ac:dyDescent="0.25">
      <c r="A135" s="163">
        <v>33</v>
      </c>
      <c r="B135" s="165">
        <v>41661</v>
      </c>
      <c r="C135" s="165">
        <v>2200000</v>
      </c>
      <c r="D135" s="169" t="s">
        <v>93</v>
      </c>
      <c r="E135" s="169" t="s">
        <v>24</v>
      </c>
      <c r="F135" s="163">
        <v>893</v>
      </c>
      <c r="G135" s="163" t="s">
        <v>40</v>
      </c>
      <c r="H135" s="201">
        <v>10000</v>
      </c>
      <c r="I135" s="148">
        <v>4401</v>
      </c>
      <c r="J135" s="148" t="s">
        <v>26</v>
      </c>
      <c r="K135" s="205">
        <v>100000</v>
      </c>
      <c r="L135" s="150">
        <v>195905</v>
      </c>
      <c r="M135" s="174">
        <v>195905</v>
      </c>
      <c r="N135" s="135">
        <v>195905</v>
      </c>
      <c r="O135" s="137">
        <v>28263.8</v>
      </c>
      <c r="P135" s="143" t="s">
        <v>347</v>
      </c>
      <c r="Q135" s="139" t="s">
        <v>346</v>
      </c>
      <c r="R135" s="141" t="s">
        <v>28</v>
      </c>
      <c r="S135" s="133" t="s">
        <v>29</v>
      </c>
    </row>
    <row r="136" spans="1:19" x14ac:dyDescent="0.25">
      <c r="A136" s="164"/>
      <c r="B136" s="166"/>
      <c r="C136" s="166"/>
      <c r="D136" s="170"/>
      <c r="E136" s="170"/>
      <c r="F136" s="164"/>
      <c r="G136" s="164"/>
      <c r="H136" s="202"/>
      <c r="I136" s="149"/>
      <c r="J136" s="149"/>
      <c r="K136" s="206"/>
      <c r="L136" s="151"/>
      <c r="M136" s="175"/>
      <c r="N136" s="136"/>
      <c r="O136" s="138"/>
      <c r="P136" s="144"/>
      <c r="Q136" s="140"/>
      <c r="R136" s="142"/>
      <c r="S136" s="134"/>
    </row>
    <row r="137" spans="1:19" ht="15" customHeight="1" x14ac:dyDescent="0.25">
      <c r="A137" s="163">
        <v>34</v>
      </c>
      <c r="B137" s="165">
        <v>41783</v>
      </c>
      <c r="C137" s="165">
        <v>2424810</v>
      </c>
      <c r="D137" s="7" t="s">
        <v>94</v>
      </c>
      <c r="E137" s="169" t="s">
        <v>24</v>
      </c>
      <c r="F137" s="163">
        <v>893</v>
      </c>
      <c r="G137" s="163" t="s">
        <v>32</v>
      </c>
      <c r="H137" s="201">
        <v>2000</v>
      </c>
      <c r="I137" s="148">
        <v>4401</v>
      </c>
      <c r="J137" s="148" t="s">
        <v>26</v>
      </c>
      <c r="K137" s="205">
        <v>350000</v>
      </c>
      <c r="L137" s="150">
        <v>351865.1</v>
      </c>
      <c r="M137" s="174">
        <v>351865</v>
      </c>
      <c r="N137" s="135">
        <v>351865</v>
      </c>
      <c r="O137" s="137">
        <f>236819.89+72703.11</f>
        <v>309523</v>
      </c>
      <c r="P137" s="143" t="s">
        <v>347</v>
      </c>
      <c r="Q137" s="139" t="s">
        <v>346</v>
      </c>
      <c r="R137" s="141" t="s">
        <v>28</v>
      </c>
      <c r="S137" s="133" t="s">
        <v>29</v>
      </c>
    </row>
    <row r="138" spans="1:19" x14ac:dyDescent="0.25">
      <c r="A138" s="164"/>
      <c r="B138" s="166"/>
      <c r="C138" s="166"/>
      <c r="D138" s="7" t="s">
        <v>95</v>
      </c>
      <c r="E138" s="170"/>
      <c r="F138" s="164"/>
      <c r="G138" s="164"/>
      <c r="H138" s="202"/>
      <c r="I138" s="149"/>
      <c r="J138" s="149"/>
      <c r="K138" s="206"/>
      <c r="L138" s="151"/>
      <c r="M138" s="175"/>
      <c r="N138" s="136"/>
      <c r="O138" s="138"/>
      <c r="P138" s="144"/>
      <c r="Q138" s="140"/>
      <c r="R138" s="142"/>
      <c r="S138" s="134"/>
    </row>
    <row r="139" spans="1:19" ht="15" customHeight="1" x14ac:dyDescent="0.25">
      <c r="A139" s="163">
        <v>35</v>
      </c>
      <c r="B139" s="165">
        <v>41692</v>
      </c>
      <c r="C139" s="165">
        <v>2220000</v>
      </c>
      <c r="D139" s="169" t="s">
        <v>96</v>
      </c>
      <c r="E139" s="163" t="s">
        <v>24</v>
      </c>
      <c r="F139" s="163">
        <v>839</v>
      </c>
      <c r="G139" s="163" t="s">
        <v>97</v>
      </c>
      <c r="H139" s="148">
        <v>1</v>
      </c>
      <c r="I139" s="148">
        <v>4401</v>
      </c>
      <c r="J139" s="163" t="s">
        <v>26</v>
      </c>
      <c r="K139" s="153"/>
      <c r="L139" s="150"/>
      <c r="M139" s="174">
        <v>209359</v>
      </c>
      <c r="N139" s="135">
        <v>209359</v>
      </c>
      <c r="O139" s="137">
        <v>334369</v>
      </c>
      <c r="P139" s="10" t="s">
        <v>27</v>
      </c>
      <c r="Q139" s="199">
        <v>41974</v>
      </c>
      <c r="R139" s="141" t="s">
        <v>28</v>
      </c>
      <c r="S139" s="133" t="s">
        <v>29</v>
      </c>
    </row>
    <row r="140" spans="1:19" x14ac:dyDescent="0.25">
      <c r="A140" s="164"/>
      <c r="B140" s="166"/>
      <c r="C140" s="166"/>
      <c r="D140" s="170"/>
      <c r="E140" s="164"/>
      <c r="F140" s="164"/>
      <c r="G140" s="164"/>
      <c r="H140" s="149"/>
      <c r="I140" s="149"/>
      <c r="J140" s="164"/>
      <c r="K140" s="154"/>
      <c r="L140" s="151"/>
      <c r="M140" s="175"/>
      <c r="N140" s="136"/>
      <c r="O140" s="138"/>
      <c r="P140" s="10">
        <v>2014</v>
      </c>
      <c r="Q140" s="200"/>
      <c r="R140" s="142"/>
      <c r="S140" s="134"/>
    </row>
    <row r="141" spans="1:19" ht="25.5" customHeight="1" x14ac:dyDescent="0.25">
      <c r="A141" s="163">
        <v>49</v>
      </c>
      <c r="B141" s="165" t="s">
        <v>122</v>
      </c>
      <c r="C141" s="165">
        <v>2944215</v>
      </c>
      <c r="D141" s="169" t="s">
        <v>123</v>
      </c>
      <c r="E141" s="169" t="s">
        <v>24</v>
      </c>
      <c r="F141" s="163">
        <v>876</v>
      </c>
      <c r="G141" s="163" t="s">
        <v>42</v>
      </c>
      <c r="H141" s="148">
        <v>100</v>
      </c>
      <c r="I141" s="148">
        <v>4401</v>
      </c>
      <c r="J141" s="148" t="s">
        <v>26</v>
      </c>
      <c r="K141" s="205">
        <v>250000</v>
      </c>
      <c r="L141" s="150">
        <v>607435</v>
      </c>
      <c r="M141" s="174">
        <v>250000</v>
      </c>
      <c r="N141" s="135">
        <v>250000</v>
      </c>
      <c r="O141" s="137">
        <v>230000</v>
      </c>
      <c r="P141" s="143" t="s">
        <v>347</v>
      </c>
      <c r="Q141" s="139" t="s">
        <v>346</v>
      </c>
      <c r="R141" s="141" t="s">
        <v>28</v>
      </c>
      <c r="S141" s="133" t="s">
        <v>29</v>
      </c>
    </row>
    <row r="142" spans="1:19" x14ac:dyDescent="0.25">
      <c r="A142" s="164"/>
      <c r="B142" s="166"/>
      <c r="C142" s="166"/>
      <c r="D142" s="170"/>
      <c r="E142" s="170"/>
      <c r="F142" s="164"/>
      <c r="G142" s="164"/>
      <c r="H142" s="149"/>
      <c r="I142" s="149"/>
      <c r="J142" s="149"/>
      <c r="K142" s="206"/>
      <c r="L142" s="151"/>
      <c r="M142" s="175"/>
      <c r="N142" s="136"/>
      <c r="O142" s="138"/>
      <c r="P142" s="144"/>
      <c r="Q142" s="140"/>
      <c r="R142" s="142"/>
      <c r="S142" s="134"/>
    </row>
    <row r="143" spans="1:19" ht="25.5" customHeight="1" x14ac:dyDescent="0.25">
      <c r="A143" s="163">
        <v>50</v>
      </c>
      <c r="B143" s="165" t="s">
        <v>125</v>
      </c>
      <c r="C143" s="165">
        <v>3610000</v>
      </c>
      <c r="D143" s="169" t="s">
        <v>126</v>
      </c>
      <c r="E143" s="169" t="s">
        <v>24</v>
      </c>
      <c r="F143" s="163">
        <v>839</v>
      </c>
      <c r="G143" s="163" t="s">
        <v>46</v>
      </c>
      <c r="H143" s="148">
        <v>10</v>
      </c>
      <c r="I143" s="148">
        <v>4401</v>
      </c>
      <c r="J143" s="148" t="s">
        <v>26</v>
      </c>
      <c r="K143" s="205">
        <v>1000000</v>
      </c>
      <c r="L143" s="150">
        <v>1016366</v>
      </c>
      <c r="M143" s="174">
        <v>1016366</v>
      </c>
      <c r="N143" s="135">
        <v>1016366</v>
      </c>
      <c r="O143" s="137">
        <f>745143.8+158172.2</f>
        <v>903316</v>
      </c>
      <c r="P143" s="143" t="s">
        <v>347</v>
      </c>
      <c r="Q143" s="139" t="s">
        <v>346</v>
      </c>
      <c r="R143" s="141" t="s">
        <v>28</v>
      </c>
      <c r="S143" s="133" t="s">
        <v>29</v>
      </c>
    </row>
    <row r="144" spans="1:19" x14ac:dyDescent="0.25">
      <c r="A144" s="164"/>
      <c r="B144" s="166"/>
      <c r="C144" s="166"/>
      <c r="D144" s="170"/>
      <c r="E144" s="170"/>
      <c r="F144" s="164"/>
      <c r="G144" s="164"/>
      <c r="H144" s="149"/>
      <c r="I144" s="149"/>
      <c r="J144" s="149"/>
      <c r="K144" s="206"/>
      <c r="L144" s="151"/>
      <c r="M144" s="175"/>
      <c r="N144" s="136"/>
      <c r="O144" s="138"/>
      <c r="P144" s="144"/>
      <c r="Q144" s="140"/>
      <c r="R144" s="142"/>
      <c r="S144" s="134"/>
    </row>
    <row r="145" spans="1:19" ht="25.5" customHeight="1" x14ac:dyDescent="0.25">
      <c r="A145" s="163">
        <v>51</v>
      </c>
      <c r="B145" s="165" t="s">
        <v>127</v>
      </c>
      <c r="C145" s="165">
        <v>2930000</v>
      </c>
      <c r="D145" s="169" t="s">
        <v>128</v>
      </c>
      <c r="E145" s="169" t="s">
        <v>24</v>
      </c>
      <c r="F145" s="163">
        <v>876</v>
      </c>
      <c r="G145" s="163" t="s">
        <v>42</v>
      </c>
      <c r="H145" s="148">
        <v>50</v>
      </c>
      <c r="I145" s="148">
        <v>4401</v>
      </c>
      <c r="J145" s="148" t="s">
        <v>26</v>
      </c>
      <c r="K145" s="205">
        <v>210000</v>
      </c>
      <c r="L145" s="150">
        <v>253410.4</v>
      </c>
      <c r="M145" s="174">
        <v>253410</v>
      </c>
      <c r="N145" s="135">
        <v>253410</v>
      </c>
      <c r="O145" s="137">
        <f>149779+24990</f>
        <v>174769</v>
      </c>
      <c r="P145" s="143" t="s">
        <v>347</v>
      </c>
      <c r="Q145" s="139" t="s">
        <v>346</v>
      </c>
      <c r="R145" s="141" t="s">
        <v>28</v>
      </c>
      <c r="S145" s="133" t="s">
        <v>29</v>
      </c>
    </row>
    <row r="146" spans="1:19" x14ac:dyDescent="0.25">
      <c r="A146" s="164"/>
      <c r="B146" s="166"/>
      <c r="C146" s="166"/>
      <c r="D146" s="170"/>
      <c r="E146" s="170"/>
      <c r="F146" s="164"/>
      <c r="G146" s="164"/>
      <c r="H146" s="149"/>
      <c r="I146" s="149"/>
      <c r="J146" s="149"/>
      <c r="K146" s="206"/>
      <c r="L146" s="151"/>
      <c r="M146" s="175"/>
      <c r="N146" s="136"/>
      <c r="O146" s="138"/>
      <c r="P146" s="144"/>
      <c r="Q146" s="140"/>
      <c r="R146" s="142"/>
      <c r="S146" s="134"/>
    </row>
    <row r="147" spans="1:19" s="6" customFormat="1" ht="25.5" customHeight="1" x14ac:dyDescent="0.25">
      <c r="A147" s="217">
        <v>54</v>
      </c>
      <c r="B147" s="219" t="s">
        <v>125</v>
      </c>
      <c r="C147" s="219" t="s">
        <v>90</v>
      </c>
      <c r="D147" s="221" t="s">
        <v>129</v>
      </c>
      <c r="E147" s="221" t="s">
        <v>24</v>
      </c>
      <c r="F147" s="217">
        <v>796</v>
      </c>
      <c r="G147" s="217" t="s">
        <v>42</v>
      </c>
      <c r="H147" s="213">
        <v>40</v>
      </c>
      <c r="I147" s="213">
        <v>4401</v>
      </c>
      <c r="J147" s="213" t="s">
        <v>26</v>
      </c>
      <c r="K147" s="205">
        <v>500000</v>
      </c>
      <c r="L147" s="215"/>
      <c r="M147" s="174">
        <v>550000</v>
      </c>
      <c r="N147" s="135">
        <v>500000</v>
      </c>
      <c r="O147" s="137">
        <f>475670+9900</f>
        <v>485570</v>
      </c>
      <c r="P147" s="143" t="s">
        <v>347</v>
      </c>
      <c r="Q147" s="139" t="s">
        <v>346</v>
      </c>
      <c r="R147" s="211" t="s">
        <v>28</v>
      </c>
      <c r="S147" s="207" t="s">
        <v>29</v>
      </c>
    </row>
    <row r="148" spans="1:19" s="6" customFormat="1" x14ac:dyDescent="0.25">
      <c r="A148" s="218"/>
      <c r="B148" s="220"/>
      <c r="C148" s="220"/>
      <c r="D148" s="222"/>
      <c r="E148" s="222"/>
      <c r="F148" s="218"/>
      <c r="G148" s="218"/>
      <c r="H148" s="214"/>
      <c r="I148" s="214"/>
      <c r="J148" s="214"/>
      <c r="K148" s="206"/>
      <c r="L148" s="216"/>
      <c r="M148" s="175"/>
      <c r="N148" s="136"/>
      <c r="O148" s="138"/>
      <c r="P148" s="144"/>
      <c r="Q148" s="140"/>
      <c r="R148" s="212"/>
      <c r="S148" s="208"/>
    </row>
    <row r="149" spans="1:19" x14ac:dyDescent="0.25">
      <c r="A149" s="41">
        <v>2</v>
      </c>
      <c r="B149" s="42"/>
      <c r="C149" s="42"/>
      <c r="D149" s="7" t="s">
        <v>130</v>
      </c>
      <c r="E149" s="41"/>
      <c r="F149" s="41"/>
      <c r="G149" s="41"/>
      <c r="H149" s="41"/>
      <c r="I149" s="41"/>
      <c r="J149" s="41"/>
      <c r="K149" s="36"/>
      <c r="L149" s="24"/>
      <c r="M149" s="25">
        <v>150000</v>
      </c>
      <c r="N149" s="26">
        <v>150000</v>
      </c>
      <c r="O149" s="27">
        <f>23543+19831</f>
        <v>43374</v>
      </c>
      <c r="P149" s="43"/>
      <c r="Q149" s="43"/>
      <c r="R149" s="43"/>
      <c r="S149" s="43"/>
    </row>
    <row r="150" spans="1:19" x14ac:dyDescent="0.25">
      <c r="A150" s="41">
        <v>30</v>
      </c>
      <c r="B150" s="42"/>
      <c r="C150" s="42"/>
      <c r="D150" s="7" t="s">
        <v>131</v>
      </c>
      <c r="E150" s="41"/>
      <c r="F150" s="41"/>
      <c r="G150" s="41"/>
      <c r="H150" s="41"/>
      <c r="I150" s="41"/>
      <c r="J150" s="41"/>
      <c r="K150" s="47">
        <v>100000</v>
      </c>
      <c r="L150" s="24"/>
      <c r="M150" s="25">
        <v>150000</v>
      </c>
      <c r="N150" s="26">
        <v>150000</v>
      </c>
      <c r="O150" s="27">
        <v>55410</v>
      </c>
      <c r="P150" s="48" t="s">
        <v>347</v>
      </c>
      <c r="Q150" s="49" t="s">
        <v>346</v>
      </c>
      <c r="R150" s="43"/>
      <c r="S150" s="43"/>
    </row>
    <row r="151" spans="1:19" ht="15" customHeight="1" x14ac:dyDescent="0.25">
      <c r="A151" s="163">
        <v>58</v>
      </c>
      <c r="B151" s="165">
        <v>32</v>
      </c>
      <c r="C151" s="165">
        <v>3200000</v>
      </c>
      <c r="D151" s="169" t="s">
        <v>143</v>
      </c>
      <c r="E151" s="169" t="s">
        <v>24</v>
      </c>
      <c r="F151" s="163">
        <v>796</v>
      </c>
      <c r="G151" s="163" t="s">
        <v>42</v>
      </c>
      <c r="H151" s="148">
        <v>1</v>
      </c>
      <c r="I151" s="148">
        <v>4401</v>
      </c>
      <c r="J151" s="148" t="s">
        <v>26</v>
      </c>
      <c r="K151" s="153"/>
      <c r="L151" s="150">
        <v>504000</v>
      </c>
      <c r="M151" s="174">
        <v>504000</v>
      </c>
      <c r="N151" s="237">
        <v>504000</v>
      </c>
      <c r="O151" s="137">
        <v>504000</v>
      </c>
      <c r="P151" s="10" t="s">
        <v>43</v>
      </c>
      <c r="Q151" s="199">
        <v>41974</v>
      </c>
      <c r="R151" s="141" t="s">
        <v>28</v>
      </c>
      <c r="S151" s="133" t="s">
        <v>29</v>
      </c>
    </row>
    <row r="152" spans="1:19" x14ac:dyDescent="0.25">
      <c r="A152" s="164"/>
      <c r="B152" s="166"/>
      <c r="C152" s="166"/>
      <c r="D152" s="170"/>
      <c r="E152" s="170"/>
      <c r="F152" s="164"/>
      <c r="G152" s="164"/>
      <c r="H152" s="149"/>
      <c r="I152" s="149"/>
      <c r="J152" s="149"/>
      <c r="K152" s="154"/>
      <c r="L152" s="151"/>
      <c r="M152" s="175"/>
      <c r="N152" s="238"/>
      <c r="O152" s="138"/>
      <c r="P152" s="10">
        <v>2013</v>
      </c>
      <c r="Q152" s="200"/>
      <c r="R152" s="142"/>
      <c r="S152" s="134"/>
    </row>
    <row r="153" spans="1:19" ht="15" customHeight="1" x14ac:dyDescent="0.25">
      <c r="A153" s="163">
        <v>59</v>
      </c>
      <c r="B153" s="165" t="s">
        <v>144</v>
      </c>
      <c r="C153" s="165">
        <v>3222131</v>
      </c>
      <c r="D153" s="169" t="s">
        <v>145</v>
      </c>
      <c r="E153" s="169" t="s">
        <v>24</v>
      </c>
      <c r="F153" s="163">
        <v>796</v>
      </c>
      <c r="G153" s="163" t="s">
        <v>42</v>
      </c>
      <c r="H153" s="148">
        <v>150</v>
      </c>
      <c r="I153" s="148">
        <v>4401</v>
      </c>
      <c r="J153" s="148" t="s">
        <v>26</v>
      </c>
      <c r="K153" s="205">
        <v>110000</v>
      </c>
      <c r="L153" s="150">
        <f>236000+376456</f>
        <v>612456</v>
      </c>
      <c r="M153" s="174">
        <v>236000</v>
      </c>
      <c r="N153" s="135">
        <v>236000</v>
      </c>
      <c r="O153" s="137">
        <f>95520+1370</f>
        <v>96890</v>
      </c>
      <c r="P153" s="10" t="s">
        <v>27</v>
      </c>
      <c r="Q153" s="199">
        <v>41974</v>
      </c>
      <c r="R153" s="141" t="s">
        <v>28</v>
      </c>
      <c r="S153" s="133" t="s">
        <v>29</v>
      </c>
    </row>
    <row r="154" spans="1:19" x14ac:dyDescent="0.25">
      <c r="A154" s="164"/>
      <c r="B154" s="166"/>
      <c r="C154" s="166"/>
      <c r="D154" s="170"/>
      <c r="E154" s="170"/>
      <c r="F154" s="164"/>
      <c r="G154" s="164"/>
      <c r="H154" s="149"/>
      <c r="I154" s="149"/>
      <c r="J154" s="149"/>
      <c r="K154" s="206"/>
      <c r="L154" s="151"/>
      <c r="M154" s="175"/>
      <c r="N154" s="136"/>
      <c r="O154" s="138"/>
      <c r="P154" s="10">
        <v>2014</v>
      </c>
      <c r="Q154" s="200"/>
      <c r="R154" s="142"/>
      <c r="S154" s="134"/>
    </row>
    <row r="155" spans="1:19" ht="15" customHeight="1" x14ac:dyDescent="0.25">
      <c r="A155" s="163">
        <v>60</v>
      </c>
      <c r="B155" s="165">
        <v>32</v>
      </c>
      <c r="C155" s="165">
        <v>3200000</v>
      </c>
      <c r="D155" s="169" t="s">
        <v>146</v>
      </c>
      <c r="E155" s="169" t="s">
        <v>24</v>
      </c>
      <c r="F155" s="163">
        <v>839</v>
      </c>
      <c r="G155" s="163" t="s">
        <v>147</v>
      </c>
      <c r="H155" s="148">
        <v>1</v>
      </c>
      <c r="I155" s="148">
        <v>4401</v>
      </c>
      <c r="J155" s="148" t="s">
        <v>26</v>
      </c>
      <c r="K155" s="153"/>
      <c r="L155" s="150">
        <v>0</v>
      </c>
      <c r="M155" s="174">
        <v>101702.9</v>
      </c>
      <c r="N155" s="135">
        <v>101702.9</v>
      </c>
      <c r="O155" s="137">
        <v>101702.9</v>
      </c>
      <c r="P155" s="10" t="s">
        <v>35</v>
      </c>
      <c r="Q155" s="199">
        <v>41974</v>
      </c>
      <c r="R155" s="141" t="s">
        <v>28</v>
      </c>
      <c r="S155" s="133" t="s">
        <v>29</v>
      </c>
    </row>
    <row r="156" spans="1:19" x14ac:dyDescent="0.25">
      <c r="A156" s="164"/>
      <c r="B156" s="166"/>
      <c r="C156" s="166"/>
      <c r="D156" s="170"/>
      <c r="E156" s="170"/>
      <c r="F156" s="164"/>
      <c r="G156" s="164"/>
      <c r="H156" s="149"/>
      <c r="I156" s="149"/>
      <c r="J156" s="149"/>
      <c r="K156" s="154"/>
      <c r="L156" s="151"/>
      <c r="M156" s="175"/>
      <c r="N156" s="136"/>
      <c r="O156" s="138"/>
      <c r="P156" s="10">
        <v>2014</v>
      </c>
      <c r="Q156" s="200"/>
      <c r="R156" s="142"/>
      <c r="S156" s="134"/>
    </row>
    <row r="157" spans="1:19" ht="29.25" x14ac:dyDescent="0.25">
      <c r="A157" s="3"/>
      <c r="B157" s="11"/>
      <c r="C157" s="11"/>
      <c r="D157" s="12" t="s">
        <v>384</v>
      </c>
      <c r="E157" s="4"/>
      <c r="F157" s="3"/>
      <c r="G157" s="3"/>
      <c r="H157" s="4"/>
      <c r="I157" s="4"/>
      <c r="J157" s="3"/>
      <c r="K157" s="37">
        <f>SUM(K39:K156)</f>
        <v>22045500</v>
      </c>
      <c r="L157" s="37">
        <f>SUM(L39:L156)</f>
        <v>44067781.630000003</v>
      </c>
      <c r="M157" s="37">
        <f>SUM(M39:M156)</f>
        <v>33566773.100000001</v>
      </c>
      <c r="N157" s="37">
        <f>SUM(N39:N156)</f>
        <v>31836772.899999999</v>
      </c>
      <c r="O157" s="37">
        <f>SUM(O39:O156)</f>
        <v>21239825.849999998</v>
      </c>
      <c r="P157" s="10"/>
      <c r="Q157" s="10"/>
      <c r="R157" s="10"/>
      <c r="S157" s="10"/>
    </row>
    <row r="158" spans="1:19" ht="15" hidden="1" customHeight="1" x14ac:dyDescent="0.25">
      <c r="A158" s="244" t="s">
        <v>162</v>
      </c>
      <c r="B158" s="245"/>
      <c r="C158" s="245"/>
      <c r="D158" s="245"/>
      <c r="E158" s="245"/>
      <c r="F158" s="245"/>
      <c r="G158" s="245"/>
      <c r="H158" s="245"/>
      <c r="I158" s="245"/>
      <c r="J158" s="245"/>
      <c r="K158" s="245"/>
      <c r="L158" s="245"/>
      <c r="M158" s="245"/>
      <c r="N158" s="245"/>
      <c r="O158" s="245"/>
      <c r="P158" s="245"/>
      <c r="Q158" s="245"/>
      <c r="R158" s="245"/>
      <c r="S158" s="246"/>
    </row>
    <row r="159" spans="1:19" ht="25.5" hidden="1" customHeight="1" x14ac:dyDescent="0.25">
      <c r="A159" s="163">
        <v>68</v>
      </c>
      <c r="B159" s="165" t="s">
        <v>163</v>
      </c>
      <c r="C159" s="165">
        <v>7250020</v>
      </c>
      <c r="D159" s="167" t="s">
        <v>164</v>
      </c>
      <c r="E159" s="163" t="s">
        <v>51</v>
      </c>
      <c r="F159" s="163">
        <v>839</v>
      </c>
      <c r="G159" s="163" t="s">
        <v>147</v>
      </c>
      <c r="H159" s="148">
        <v>50</v>
      </c>
      <c r="I159" s="148">
        <v>4401</v>
      </c>
      <c r="J159" s="163" t="s">
        <v>26</v>
      </c>
      <c r="K159" s="153"/>
      <c r="L159" s="150">
        <v>580000</v>
      </c>
      <c r="M159" s="174">
        <v>580000</v>
      </c>
      <c r="N159" s="135">
        <v>580000</v>
      </c>
      <c r="O159" s="137">
        <v>226549</v>
      </c>
      <c r="P159" s="10" t="s">
        <v>165</v>
      </c>
      <c r="Q159" s="199">
        <v>41974</v>
      </c>
      <c r="R159" s="141" t="s">
        <v>28</v>
      </c>
      <c r="S159" s="133" t="s">
        <v>29</v>
      </c>
    </row>
    <row r="160" spans="1:19" hidden="1" x14ac:dyDescent="0.25">
      <c r="A160" s="164"/>
      <c r="B160" s="166"/>
      <c r="C160" s="166"/>
      <c r="D160" s="168"/>
      <c r="E160" s="164"/>
      <c r="F160" s="164"/>
      <c r="G160" s="164"/>
      <c r="H160" s="149"/>
      <c r="I160" s="149"/>
      <c r="J160" s="164"/>
      <c r="K160" s="154"/>
      <c r="L160" s="151"/>
      <c r="M160" s="175"/>
      <c r="N160" s="136"/>
      <c r="O160" s="138"/>
      <c r="P160" s="10">
        <v>2013</v>
      </c>
      <c r="Q160" s="200"/>
      <c r="R160" s="142"/>
      <c r="S160" s="134"/>
    </row>
    <row r="161" spans="1:19" ht="36" hidden="1" customHeight="1" x14ac:dyDescent="0.25">
      <c r="A161" s="163">
        <v>69</v>
      </c>
      <c r="B161" s="165" t="s">
        <v>166</v>
      </c>
      <c r="C161" s="165">
        <v>7423050</v>
      </c>
      <c r="D161" s="167" t="s">
        <v>167</v>
      </c>
      <c r="E161" s="163" t="s">
        <v>51</v>
      </c>
      <c r="F161" s="163">
        <v>839</v>
      </c>
      <c r="G161" s="163" t="s">
        <v>147</v>
      </c>
      <c r="H161" s="148">
        <v>1</v>
      </c>
      <c r="I161" s="148">
        <v>4401</v>
      </c>
      <c r="J161" s="163" t="s">
        <v>26</v>
      </c>
      <c r="K161" s="153"/>
      <c r="L161" s="150">
        <v>239660</v>
      </c>
      <c r="M161" s="174">
        <v>239660</v>
      </c>
      <c r="N161" s="135">
        <v>120755</v>
      </c>
      <c r="O161" s="137">
        <v>104865</v>
      </c>
      <c r="P161" s="10" t="s">
        <v>124</v>
      </c>
      <c r="Q161" s="199">
        <v>41974</v>
      </c>
      <c r="R161" s="141" t="s">
        <v>28</v>
      </c>
      <c r="S161" s="133" t="s">
        <v>29</v>
      </c>
    </row>
    <row r="162" spans="1:19" hidden="1" x14ac:dyDescent="0.25">
      <c r="A162" s="164"/>
      <c r="B162" s="166"/>
      <c r="C162" s="166"/>
      <c r="D162" s="168"/>
      <c r="E162" s="164"/>
      <c r="F162" s="164"/>
      <c r="G162" s="164"/>
      <c r="H162" s="149"/>
      <c r="I162" s="149"/>
      <c r="J162" s="164"/>
      <c r="K162" s="154"/>
      <c r="L162" s="151"/>
      <c r="M162" s="175"/>
      <c r="N162" s="136"/>
      <c r="O162" s="138"/>
      <c r="P162" s="13">
        <v>2014</v>
      </c>
      <c r="Q162" s="200"/>
      <c r="R162" s="142"/>
      <c r="S162" s="134"/>
    </row>
    <row r="163" spans="1:19" ht="25.5" hidden="1" customHeight="1" x14ac:dyDescent="0.25">
      <c r="A163" s="163">
        <v>70</v>
      </c>
      <c r="B163" s="165" t="s">
        <v>168</v>
      </c>
      <c r="C163" s="165">
        <v>7523090</v>
      </c>
      <c r="D163" s="167" t="s">
        <v>169</v>
      </c>
      <c r="E163" s="163" t="s">
        <v>51</v>
      </c>
      <c r="F163" s="163">
        <v>839</v>
      </c>
      <c r="G163" s="163" t="s">
        <v>147</v>
      </c>
      <c r="H163" s="148">
        <v>1</v>
      </c>
      <c r="I163" s="148">
        <v>4401</v>
      </c>
      <c r="J163" s="163" t="s">
        <v>26</v>
      </c>
      <c r="K163" s="153"/>
      <c r="L163" s="150">
        <v>24240990</v>
      </c>
      <c r="M163" s="174">
        <v>24240990</v>
      </c>
      <c r="N163" s="135">
        <v>24956664.719999999</v>
      </c>
      <c r="O163" s="137">
        <f>16351805.16+2207798.88</f>
        <v>18559604.039999999</v>
      </c>
      <c r="P163" s="10" t="s">
        <v>53</v>
      </c>
      <c r="Q163" s="199">
        <v>41974</v>
      </c>
      <c r="R163" s="141" t="s">
        <v>28</v>
      </c>
      <c r="S163" s="133" t="s">
        <v>29</v>
      </c>
    </row>
    <row r="164" spans="1:19" ht="25.5" hidden="1" customHeight="1" x14ac:dyDescent="0.25">
      <c r="A164" s="164"/>
      <c r="B164" s="166"/>
      <c r="C164" s="166"/>
      <c r="D164" s="168"/>
      <c r="E164" s="164"/>
      <c r="F164" s="164"/>
      <c r="G164" s="164"/>
      <c r="H164" s="149"/>
      <c r="I164" s="149"/>
      <c r="J164" s="164"/>
      <c r="K164" s="154"/>
      <c r="L164" s="151"/>
      <c r="M164" s="175"/>
      <c r="N164" s="136"/>
      <c r="O164" s="138"/>
      <c r="P164" s="10">
        <v>2014</v>
      </c>
      <c r="Q164" s="200"/>
      <c r="R164" s="142"/>
      <c r="S164" s="134"/>
    </row>
    <row r="165" spans="1:19" ht="25.5" hidden="1" customHeight="1" x14ac:dyDescent="0.25">
      <c r="A165" s="163">
        <v>71</v>
      </c>
      <c r="B165" s="165" t="s">
        <v>170</v>
      </c>
      <c r="C165" s="165">
        <v>9910090</v>
      </c>
      <c r="D165" s="169" t="s">
        <v>171</v>
      </c>
      <c r="E165" s="163" t="s">
        <v>51</v>
      </c>
      <c r="F165" s="163">
        <v>839</v>
      </c>
      <c r="G165" s="163" t="s">
        <v>147</v>
      </c>
      <c r="H165" s="148">
        <v>1</v>
      </c>
      <c r="I165" s="148">
        <v>4401</v>
      </c>
      <c r="J165" s="163" t="s">
        <v>26</v>
      </c>
      <c r="K165" s="153"/>
      <c r="L165" s="150">
        <v>554340</v>
      </c>
      <c r="M165" s="174">
        <v>211092.07</v>
      </c>
      <c r="N165" s="135">
        <v>211092.07</v>
      </c>
      <c r="O165" s="137">
        <v>142073.54999999999</v>
      </c>
      <c r="P165" s="10" t="s">
        <v>36</v>
      </c>
      <c r="Q165" s="199">
        <v>41974</v>
      </c>
      <c r="R165" s="141" t="s">
        <v>28</v>
      </c>
      <c r="S165" s="133" t="s">
        <v>29</v>
      </c>
    </row>
    <row r="166" spans="1:19" hidden="1" x14ac:dyDescent="0.25">
      <c r="A166" s="164"/>
      <c r="B166" s="166"/>
      <c r="C166" s="166"/>
      <c r="D166" s="170"/>
      <c r="E166" s="164"/>
      <c r="F166" s="164"/>
      <c r="G166" s="164"/>
      <c r="H166" s="149"/>
      <c r="I166" s="149"/>
      <c r="J166" s="164"/>
      <c r="K166" s="154"/>
      <c r="L166" s="151"/>
      <c r="M166" s="175"/>
      <c r="N166" s="136"/>
      <c r="O166" s="138"/>
      <c r="P166" s="10">
        <v>2014</v>
      </c>
      <c r="Q166" s="200"/>
      <c r="R166" s="142"/>
      <c r="S166" s="134"/>
    </row>
    <row r="167" spans="1:19" ht="25.5" hidden="1" customHeight="1" x14ac:dyDescent="0.25">
      <c r="A167" s="163">
        <v>72</v>
      </c>
      <c r="B167" s="165" t="s">
        <v>172</v>
      </c>
      <c r="C167" s="165">
        <v>2915151</v>
      </c>
      <c r="D167" s="167" t="s">
        <v>173</v>
      </c>
      <c r="E167" s="163" t="s">
        <v>51</v>
      </c>
      <c r="F167" s="163">
        <v>839</v>
      </c>
      <c r="G167" s="163" t="s">
        <v>147</v>
      </c>
      <c r="H167" s="148">
        <v>1</v>
      </c>
      <c r="I167" s="148">
        <v>4401</v>
      </c>
      <c r="J167" s="163" t="s">
        <v>26</v>
      </c>
      <c r="K167" s="153"/>
      <c r="L167" s="150">
        <v>1532000</v>
      </c>
      <c r="M167" s="174">
        <v>586158.64</v>
      </c>
      <c r="N167" s="135">
        <v>586158.64</v>
      </c>
      <c r="O167" s="137">
        <v>586158.64</v>
      </c>
      <c r="P167" s="10" t="s">
        <v>35</v>
      </c>
      <c r="Q167" s="199">
        <v>41974</v>
      </c>
      <c r="R167" s="141" t="s">
        <v>28</v>
      </c>
      <c r="S167" s="133" t="s">
        <v>29</v>
      </c>
    </row>
    <row r="168" spans="1:19" hidden="1" x14ac:dyDescent="0.25">
      <c r="A168" s="164"/>
      <c r="B168" s="166"/>
      <c r="C168" s="166"/>
      <c r="D168" s="168"/>
      <c r="E168" s="164"/>
      <c r="F168" s="164"/>
      <c r="G168" s="164"/>
      <c r="H168" s="149"/>
      <c r="I168" s="149"/>
      <c r="J168" s="164"/>
      <c r="K168" s="154"/>
      <c r="L168" s="151"/>
      <c r="M168" s="175"/>
      <c r="N168" s="136"/>
      <c r="O168" s="138"/>
      <c r="P168" s="10">
        <v>2014</v>
      </c>
      <c r="Q168" s="200"/>
      <c r="R168" s="142"/>
      <c r="S168" s="134"/>
    </row>
    <row r="169" spans="1:19" ht="25.5" hidden="1" customHeight="1" x14ac:dyDescent="0.25">
      <c r="A169" s="163">
        <v>73</v>
      </c>
      <c r="B169" s="165" t="s">
        <v>174</v>
      </c>
      <c r="C169" s="165">
        <v>9910090</v>
      </c>
      <c r="D169" s="167" t="s">
        <v>175</v>
      </c>
      <c r="E169" s="163" t="s">
        <v>51</v>
      </c>
      <c r="F169" s="163">
        <v>839</v>
      </c>
      <c r="G169" s="163" t="s">
        <v>147</v>
      </c>
      <c r="H169" s="148">
        <v>1</v>
      </c>
      <c r="I169" s="148">
        <v>4401</v>
      </c>
      <c r="J169" s="163" t="s">
        <v>26</v>
      </c>
      <c r="K169" s="153"/>
      <c r="L169" s="150">
        <v>480000</v>
      </c>
      <c r="M169" s="174">
        <v>715945</v>
      </c>
      <c r="N169" s="135">
        <v>715945</v>
      </c>
      <c r="O169" s="137">
        <v>169125.62</v>
      </c>
      <c r="P169" s="10" t="s">
        <v>35</v>
      </c>
      <c r="Q169" s="199">
        <v>41974</v>
      </c>
      <c r="R169" s="141" t="s">
        <v>28</v>
      </c>
      <c r="S169" s="133" t="s">
        <v>29</v>
      </c>
    </row>
    <row r="170" spans="1:19" hidden="1" x14ac:dyDescent="0.25">
      <c r="A170" s="164"/>
      <c r="B170" s="166"/>
      <c r="C170" s="166"/>
      <c r="D170" s="168"/>
      <c r="E170" s="164"/>
      <c r="F170" s="164"/>
      <c r="G170" s="164"/>
      <c r="H170" s="149"/>
      <c r="I170" s="149"/>
      <c r="J170" s="164"/>
      <c r="K170" s="154"/>
      <c r="L170" s="151"/>
      <c r="M170" s="175"/>
      <c r="N170" s="136"/>
      <c r="O170" s="138"/>
      <c r="P170" s="10">
        <v>2014</v>
      </c>
      <c r="Q170" s="200"/>
      <c r="R170" s="142"/>
      <c r="S170" s="134"/>
    </row>
    <row r="171" spans="1:19" ht="25.5" hidden="1" customHeight="1" x14ac:dyDescent="0.25">
      <c r="A171" s="163">
        <v>74</v>
      </c>
      <c r="B171" s="165" t="s">
        <v>176</v>
      </c>
      <c r="C171" s="165">
        <v>7523040</v>
      </c>
      <c r="D171" s="167" t="s">
        <v>177</v>
      </c>
      <c r="E171" s="163" t="s">
        <v>51</v>
      </c>
      <c r="F171" s="163">
        <v>839</v>
      </c>
      <c r="G171" s="163" t="s">
        <v>147</v>
      </c>
      <c r="H171" s="148">
        <v>1</v>
      </c>
      <c r="I171" s="148">
        <v>4401</v>
      </c>
      <c r="J171" s="163" t="s">
        <v>26</v>
      </c>
      <c r="K171" s="153"/>
      <c r="L171" s="150">
        <v>624000</v>
      </c>
      <c r="M171" s="174">
        <v>624000</v>
      </c>
      <c r="N171" s="135">
        <v>624000</v>
      </c>
      <c r="O171" s="137">
        <f>372657.2+99610</f>
        <v>472267.2</v>
      </c>
      <c r="P171" s="10" t="s">
        <v>53</v>
      </c>
      <c r="Q171" s="199">
        <v>41974</v>
      </c>
      <c r="R171" s="141" t="s">
        <v>28</v>
      </c>
      <c r="S171" s="133" t="s">
        <v>29</v>
      </c>
    </row>
    <row r="172" spans="1:19" hidden="1" x14ac:dyDescent="0.25">
      <c r="A172" s="164"/>
      <c r="B172" s="166"/>
      <c r="C172" s="166"/>
      <c r="D172" s="168"/>
      <c r="E172" s="164"/>
      <c r="F172" s="164"/>
      <c r="G172" s="164"/>
      <c r="H172" s="149"/>
      <c r="I172" s="149"/>
      <c r="J172" s="164"/>
      <c r="K172" s="154"/>
      <c r="L172" s="151"/>
      <c r="M172" s="175"/>
      <c r="N172" s="136"/>
      <c r="O172" s="138"/>
      <c r="P172" s="10">
        <v>2014</v>
      </c>
      <c r="Q172" s="200"/>
      <c r="R172" s="142"/>
      <c r="S172" s="134"/>
    </row>
    <row r="173" spans="1:19" ht="25.5" hidden="1" customHeight="1" x14ac:dyDescent="0.25">
      <c r="A173" s="163">
        <v>75</v>
      </c>
      <c r="B173" s="165" t="s">
        <v>178</v>
      </c>
      <c r="C173" s="165">
        <v>4540162</v>
      </c>
      <c r="D173" s="167" t="s">
        <v>179</v>
      </c>
      <c r="E173" s="163" t="s">
        <v>51</v>
      </c>
      <c r="F173" s="163">
        <v>839</v>
      </c>
      <c r="G173" s="163" t="s">
        <v>147</v>
      </c>
      <c r="H173" s="148">
        <v>1</v>
      </c>
      <c r="I173" s="148">
        <v>4401</v>
      </c>
      <c r="J173" s="163" t="s">
        <v>26</v>
      </c>
      <c r="K173" s="153"/>
      <c r="L173" s="150">
        <v>195000</v>
      </c>
      <c r="M173" s="174">
        <v>139971</v>
      </c>
      <c r="N173" s="135">
        <v>139971</v>
      </c>
      <c r="O173" s="137">
        <v>139971</v>
      </c>
      <c r="P173" s="10" t="s">
        <v>35</v>
      </c>
      <c r="Q173" s="199">
        <v>41974</v>
      </c>
      <c r="R173" s="141" t="s">
        <v>28</v>
      </c>
      <c r="S173" s="133" t="s">
        <v>29</v>
      </c>
    </row>
    <row r="174" spans="1:19" hidden="1" x14ac:dyDescent="0.25">
      <c r="A174" s="164"/>
      <c r="B174" s="166"/>
      <c r="C174" s="166"/>
      <c r="D174" s="168"/>
      <c r="E174" s="164"/>
      <c r="F174" s="164"/>
      <c r="G174" s="164"/>
      <c r="H174" s="149"/>
      <c r="I174" s="149"/>
      <c r="J174" s="164"/>
      <c r="K174" s="154"/>
      <c r="L174" s="151"/>
      <c r="M174" s="175"/>
      <c r="N174" s="136"/>
      <c r="O174" s="138"/>
      <c r="P174" s="10">
        <v>2014</v>
      </c>
      <c r="Q174" s="200"/>
      <c r="R174" s="142"/>
      <c r="S174" s="134"/>
    </row>
    <row r="175" spans="1:19" ht="25.5" hidden="1" customHeight="1" x14ac:dyDescent="0.25">
      <c r="A175" s="163">
        <v>76</v>
      </c>
      <c r="B175" s="165" t="s">
        <v>180</v>
      </c>
      <c r="C175" s="165">
        <v>9010000</v>
      </c>
      <c r="D175" s="167" t="s">
        <v>181</v>
      </c>
      <c r="E175" s="163" t="s">
        <v>51</v>
      </c>
      <c r="F175" s="163">
        <v>839</v>
      </c>
      <c r="G175" s="163" t="s">
        <v>147</v>
      </c>
      <c r="H175" s="148">
        <v>1</v>
      </c>
      <c r="I175" s="148">
        <v>4401</v>
      </c>
      <c r="J175" s="163" t="s">
        <v>26</v>
      </c>
      <c r="K175" s="153"/>
      <c r="L175" s="150">
        <v>490000</v>
      </c>
      <c r="M175" s="174">
        <v>1000000</v>
      </c>
      <c r="N175" s="135">
        <v>1000000</v>
      </c>
      <c r="O175" s="137">
        <f>471405+108180</f>
        <v>579585</v>
      </c>
      <c r="P175" s="10" t="s">
        <v>43</v>
      </c>
      <c r="Q175" s="199">
        <v>41974</v>
      </c>
      <c r="R175" s="141" t="s">
        <v>28</v>
      </c>
      <c r="S175" s="133" t="s">
        <v>29</v>
      </c>
    </row>
    <row r="176" spans="1:19" hidden="1" x14ac:dyDescent="0.25">
      <c r="A176" s="164"/>
      <c r="B176" s="166"/>
      <c r="C176" s="166"/>
      <c r="D176" s="168"/>
      <c r="E176" s="164"/>
      <c r="F176" s="164"/>
      <c r="G176" s="164"/>
      <c r="H176" s="149"/>
      <c r="I176" s="149"/>
      <c r="J176" s="164"/>
      <c r="K176" s="154"/>
      <c r="L176" s="151"/>
      <c r="M176" s="175"/>
      <c r="N176" s="136"/>
      <c r="O176" s="138"/>
      <c r="P176" s="10">
        <v>2013</v>
      </c>
      <c r="Q176" s="200"/>
      <c r="R176" s="142"/>
      <c r="S176" s="134"/>
    </row>
    <row r="177" spans="1:19" ht="25.5" hidden="1" customHeight="1" x14ac:dyDescent="0.25">
      <c r="A177" s="163">
        <v>77</v>
      </c>
      <c r="B177" s="165" t="s">
        <v>174</v>
      </c>
      <c r="C177" s="165">
        <v>9910090</v>
      </c>
      <c r="D177" s="167" t="s">
        <v>182</v>
      </c>
      <c r="E177" s="163" t="s">
        <v>51</v>
      </c>
      <c r="F177" s="163">
        <v>839</v>
      </c>
      <c r="G177" s="163" t="s">
        <v>147</v>
      </c>
      <c r="H177" s="148">
        <v>1</v>
      </c>
      <c r="I177" s="148">
        <v>4401</v>
      </c>
      <c r="J177" s="163" t="s">
        <v>26</v>
      </c>
      <c r="K177" s="153"/>
      <c r="L177" s="150">
        <v>416800</v>
      </c>
      <c r="M177" s="174">
        <v>416800</v>
      </c>
      <c r="N177" s="135">
        <v>394740</v>
      </c>
      <c r="O177" s="137">
        <v>394740.68</v>
      </c>
      <c r="P177" s="10" t="s">
        <v>35</v>
      </c>
      <c r="Q177" s="10" t="s">
        <v>36</v>
      </c>
      <c r="R177" s="141" t="s">
        <v>28</v>
      </c>
      <c r="S177" s="133" t="s">
        <v>29</v>
      </c>
    </row>
    <row r="178" spans="1:19" hidden="1" x14ac:dyDescent="0.25">
      <c r="A178" s="164"/>
      <c r="B178" s="166"/>
      <c r="C178" s="166"/>
      <c r="D178" s="168"/>
      <c r="E178" s="164"/>
      <c r="F178" s="164"/>
      <c r="G178" s="164"/>
      <c r="H178" s="149"/>
      <c r="I178" s="149"/>
      <c r="J178" s="164"/>
      <c r="K178" s="154"/>
      <c r="L178" s="151"/>
      <c r="M178" s="175"/>
      <c r="N178" s="136"/>
      <c r="O178" s="138"/>
      <c r="P178" s="10">
        <v>2014</v>
      </c>
      <c r="Q178" s="10">
        <v>2014</v>
      </c>
      <c r="R178" s="142"/>
      <c r="S178" s="134"/>
    </row>
    <row r="179" spans="1:19" ht="15" hidden="1" customHeight="1" x14ac:dyDescent="0.25">
      <c r="A179" s="163">
        <v>78</v>
      </c>
      <c r="B179" s="165" t="s">
        <v>183</v>
      </c>
      <c r="C179" s="165">
        <v>6012000</v>
      </c>
      <c r="D179" s="167" t="s">
        <v>184</v>
      </c>
      <c r="E179" s="163" t="s">
        <v>51</v>
      </c>
      <c r="F179" s="163">
        <v>839</v>
      </c>
      <c r="G179" s="163" t="s">
        <v>147</v>
      </c>
      <c r="H179" s="148">
        <v>3</v>
      </c>
      <c r="I179" s="148">
        <v>4401</v>
      </c>
      <c r="J179" s="163" t="s">
        <v>26</v>
      </c>
      <c r="K179" s="153"/>
      <c r="L179" s="150">
        <v>468900</v>
      </c>
      <c r="M179" s="174">
        <v>279273.36</v>
      </c>
      <c r="N179" s="135">
        <v>279273.36</v>
      </c>
      <c r="O179" s="137">
        <v>184753.52</v>
      </c>
      <c r="P179" s="10" t="s">
        <v>48</v>
      </c>
      <c r="Q179" s="199">
        <v>41974</v>
      </c>
      <c r="R179" s="141" t="s">
        <v>28</v>
      </c>
      <c r="S179" s="133" t="s">
        <v>29</v>
      </c>
    </row>
    <row r="180" spans="1:19" hidden="1" x14ac:dyDescent="0.25">
      <c r="A180" s="164"/>
      <c r="B180" s="166"/>
      <c r="C180" s="166"/>
      <c r="D180" s="168"/>
      <c r="E180" s="164"/>
      <c r="F180" s="164"/>
      <c r="G180" s="164"/>
      <c r="H180" s="149"/>
      <c r="I180" s="149"/>
      <c r="J180" s="164"/>
      <c r="K180" s="154"/>
      <c r="L180" s="151"/>
      <c r="M180" s="175"/>
      <c r="N180" s="136"/>
      <c r="O180" s="138"/>
      <c r="P180" s="10">
        <v>2014</v>
      </c>
      <c r="Q180" s="200"/>
      <c r="R180" s="142"/>
      <c r="S180" s="134"/>
    </row>
    <row r="181" spans="1:19" ht="25.5" hidden="1" customHeight="1" x14ac:dyDescent="0.25">
      <c r="A181" s="163">
        <v>79</v>
      </c>
      <c r="B181" s="203" t="s">
        <v>185</v>
      </c>
      <c r="C181" s="203">
        <v>3520020</v>
      </c>
      <c r="D181" s="169" t="s">
        <v>186</v>
      </c>
      <c r="E181" s="163" t="s">
        <v>51</v>
      </c>
      <c r="F181" s="163">
        <v>839</v>
      </c>
      <c r="G181" s="163" t="s">
        <v>147</v>
      </c>
      <c r="H181" s="148">
        <v>1</v>
      </c>
      <c r="I181" s="148">
        <v>4401</v>
      </c>
      <c r="J181" s="163" t="s">
        <v>26</v>
      </c>
      <c r="K181" s="153"/>
      <c r="L181" s="150">
        <v>500160</v>
      </c>
      <c r="M181" s="174">
        <v>498581.79</v>
      </c>
      <c r="N181" s="135">
        <v>478696</v>
      </c>
      <c r="O181" s="137">
        <v>478696.43</v>
      </c>
      <c r="P181" s="10" t="s">
        <v>35</v>
      </c>
      <c r="Q181" s="141" t="s">
        <v>187</v>
      </c>
      <c r="R181" s="141" t="s">
        <v>28</v>
      </c>
      <c r="S181" s="133" t="s">
        <v>29</v>
      </c>
    </row>
    <row r="182" spans="1:19" hidden="1" x14ac:dyDescent="0.25">
      <c r="A182" s="164"/>
      <c r="B182" s="204"/>
      <c r="C182" s="204"/>
      <c r="D182" s="170"/>
      <c r="E182" s="164"/>
      <c r="F182" s="164"/>
      <c r="G182" s="164"/>
      <c r="H182" s="149"/>
      <c r="I182" s="149"/>
      <c r="J182" s="164"/>
      <c r="K182" s="154"/>
      <c r="L182" s="151"/>
      <c r="M182" s="175"/>
      <c r="N182" s="136"/>
      <c r="O182" s="138"/>
      <c r="P182" s="10">
        <v>2014</v>
      </c>
      <c r="Q182" s="142"/>
      <c r="R182" s="142"/>
      <c r="S182" s="134"/>
    </row>
    <row r="183" spans="1:19" ht="25.5" hidden="1" customHeight="1" x14ac:dyDescent="0.25">
      <c r="A183" s="163">
        <v>80</v>
      </c>
      <c r="B183" s="203" t="s">
        <v>188</v>
      </c>
      <c r="C183" s="203">
        <v>9439000</v>
      </c>
      <c r="D183" s="169" t="s">
        <v>189</v>
      </c>
      <c r="E183" s="163" t="s">
        <v>51</v>
      </c>
      <c r="F183" s="163">
        <v>839</v>
      </c>
      <c r="G183" s="163" t="s">
        <v>147</v>
      </c>
      <c r="H183" s="148">
        <v>1</v>
      </c>
      <c r="I183" s="148">
        <v>4401</v>
      </c>
      <c r="J183" s="163" t="s">
        <v>26</v>
      </c>
      <c r="K183" s="153"/>
      <c r="L183" s="150">
        <v>0</v>
      </c>
      <c r="M183" s="174">
        <v>210686.05</v>
      </c>
      <c r="N183" s="135">
        <v>210686.05</v>
      </c>
      <c r="O183" s="137">
        <v>424675.58</v>
      </c>
      <c r="P183" s="10" t="s">
        <v>48</v>
      </c>
      <c r="Q183" s="141" t="s">
        <v>187</v>
      </c>
      <c r="R183" s="141" t="s">
        <v>28</v>
      </c>
      <c r="S183" s="133" t="s">
        <v>29</v>
      </c>
    </row>
    <row r="184" spans="1:19" hidden="1" x14ac:dyDescent="0.25">
      <c r="A184" s="164"/>
      <c r="B184" s="204"/>
      <c r="C184" s="204"/>
      <c r="D184" s="170"/>
      <c r="E184" s="164"/>
      <c r="F184" s="164"/>
      <c r="G184" s="164"/>
      <c r="H184" s="149"/>
      <c r="I184" s="149"/>
      <c r="J184" s="164"/>
      <c r="K184" s="154"/>
      <c r="L184" s="151"/>
      <c r="M184" s="175"/>
      <c r="N184" s="136"/>
      <c r="O184" s="138"/>
      <c r="P184" s="10">
        <v>2014</v>
      </c>
      <c r="Q184" s="142"/>
      <c r="R184" s="142"/>
      <c r="S184" s="134"/>
    </row>
    <row r="185" spans="1:19" ht="25.5" hidden="1" customHeight="1" x14ac:dyDescent="0.25">
      <c r="A185" s="163">
        <v>81</v>
      </c>
      <c r="B185" s="165" t="s">
        <v>190</v>
      </c>
      <c r="C185" s="165">
        <v>9439000</v>
      </c>
      <c r="D185" s="167" t="s">
        <v>191</v>
      </c>
      <c r="E185" s="163" t="s">
        <v>51</v>
      </c>
      <c r="F185" s="163">
        <v>839</v>
      </c>
      <c r="G185" s="163" t="s">
        <v>147</v>
      </c>
      <c r="H185" s="148">
        <v>1</v>
      </c>
      <c r="I185" s="148">
        <v>4401</v>
      </c>
      <c r="J185" s="163" t="s">
        <v>26</v>
      </c>
      <c r="K185" s="153"/>
      <c r="L185" s="150">
        <v>250080</v>
      </c>
      <c r="M185" s="174">
        <v>250080</v>
      </c>
      <c r="N185" s="28">
        <v>51964.13</v>
      </c>
      <c r="O185" s="29">
        <v>31313.48</v>
      </c>
      <c r="P185" s="10" t="s">
        <v>53</v>
      </c>
      <c r="Q185" s="20">
        <v>41974</v>
      </c>
      <c r="R185" s="21" t="s">
        <v>28</v>
      </c>
      <c r="S185" s="21" t="s">
        <v>29</v>
      </c>
    </row>
    <row r="186" spans="1:19" hidden="1" x14ac:dyDescent="0.25">
      <c r="A186" s="164"/>
      <c r="B186" s="166"/>
      <c r="C186" s="166"/>
      <c r="D186" s="168"/>
      <c r="E186" s="164"/>
      <c r="F186" s="164"/>
      <c r="G186" s="164"/>
      <c r="H186" s="149"/>
      <c r="I186" s="149"/>
      <c r="J186" s="164"/>
      <c r="K186" s="154"/>
      <c r="L186" s="151"/>
      <c r="M186" s="175"/>
      <c r="N186" s="30">
        <v>200000</v>
      </c>
      <c r="O186" s="31"/>
      <c r="P186" s="10">
        <v>2014</v>
      </c>
      <c r="Q186" s="22"/>
      <c r="R186" s="23"/>
      <c r="S186" s="23"/>
    </row>
    <row r="187" spans="1:19" ht="15" hidden="1" customHeight="1" x14ac:dyDescent="0.25">
      <c r="A187" s="163">
        <v>82</v>
      </c>
      <c r="B187" s="203" t="s">
        <v>190</v>
      </c>
      <c r="C187" s="203">
        <v>9439000</v>
      </c>
      <c r="D187" s="167" t="s">
        <v>192</v>
      </c>
      <c r="E187" s="163" t="s">
        <v>51</v>
      </c>
      <c r="F187" s="163">
        <v>839</v>
      </c>
      <c r="G187" s="163" t="s">
        <v>147</v>
      </c>
      <c r="H187" s="148">
        <v>1</v>
      </c>
      <c r="I187" s="148">
        <v>4401</v>
      </c>
      <c r="J187" s="163" t="s">
        <v>26</v>
      </c>
      <c r="K187" s="153"/>
      <c r="L187" s="150">
        <v>520170</v>
      </c>
      <c r="M187" s="174">
        <v>457669.2</v>
      </c>
      <c r="N187" s="135">
        <v>457669.2</v>
      </c>
      <c r="O187" s="137">
        <f>305112.8+38139</f>
        <v>343251.8</v>
      </c>
      <c r="P187" s="10" t="s">
        <v>53</v>
      </c>
      <c r="Q187" s="199">
        <v>41974</v>
      </c>
      <c r="R187" s="141" t="s">
        <v>28</v>
      </c>
      <c r="S187" s="133" t="s">
        <v>29</v>
      </c>
    </row>
    <row r="188" spans="1:19" hidden="1" x14ac:dyDescent="0.25">
      <c r="A188" s="164"/>
      <c r="B188" s="204"/>
      <c r="C188" s="204"/>
      <c r="D188" s="168"/>
      <c r="E188" s="164"/>
      <c r="F188" s="164"/>
      <c r="G188" s="164"/>
      <c r="H188" s="149"/>
      <c r="I188" s="149"/>
      <c r="J188" s="164"/>
      <c r="K188" s="154"/>
      <c r="L188" s="151"/>
      <c r="M188" s="175"/>
      <c r="N188" s="136"/>
      <c r="O188" s="138"/>
      <c r="P188" s="10">
        <v>2014</v>
      </c>
      <c r="Q188" s="200"/>
      <c r="R188" s="142"/>
      <c r="S188" s="134"/>
    </row>
    <row r="189" spans="1:19" ht="15" hidden="1" customHeight="1" x14ac:dyDescent="0.25">
      <c r="A189" s="163">
        <v>83</v>
      </c>
      <c r="B189" s="203" t="s">
        <v>176</v>
      </c>
      <c r="C189" s="203">
        <v>4530783</v>
      </c>
      <c r="D189" s="167" t="s">
        <v>193</v>
      </c>
      <c r="E189" s="163" t="s">
        <v>51</v>
      </c>
      <c r="F189" s="163">
        <v>839</v>
      </c>
      <c r="G189" s="163" t="s">
        <v>147</v>
      </c>
      <c r="H189" s="148">
        <v>1</v>
      </c>
      <c r="I189" s="148">
        <v>4401</v>
      </c>
      <c r="J189" s="163" t="s">
        <v>26</v>
      </c>
      <c r="K189" s="153"/>
      <c r="L189" s="150">
        <v>375120</v>
      </c>
      <c r="M189" s="174">
        <v>240000</v>
      </c>
      <c r="N189" s="135">
        <v>240000</v>
      </c>
      <c r="O189" s="137">
        <f>160000+20000</f>
        <v>180000</v>
      </c>
      <c r="P189" s="10" t="s">
        <v>53</v>
      </c>
      <c r="Q189" s="199">
        <v>41974</v>
      </c>
      <c r="R189" s="141" t="s">
        <v>28</v>
      </c>
      <c r="S189" s="133" t="s">
        <v>29</v>
      </c>
    </row>
    <row r="190" spans="1:19" hidden="1" x14ac:dyDescent="0.25">
      <c r="A190" s="164"/>
      <c r="B190" s="204"/>
      <c r="C190" s="204"/>
      <c r="D190" s="168"/>
      <c r="E190" s="164"/>
      <c r="F190" s="164"/>
      <c r="G190" s="164"/>
      <c r="H190" s="149"/>
      <c r="I190" s="149"/>
      <c r="J190" s="164"/>
      <c r="K190" s="154"/>
      <c r="L190" s="151"/>
      <c r="M190" s="175"/>
      <c r="N190" s="136"/>
      <c r="O190" s="138"/>
      <c r="P190" s="10">
        <v>2014</v>
      </c>
      <c r="Q190" s="200"/>
      <c r="R190" s="142"/>
      <c r="S190" s="134"/>
    </row>
    <row r="191" spans="1:19" ht="15" hidden="1" customHeight="1" x14ac:dyDescent="0.25">
      <c r="A191" s="163">
        <v>84</v>
      </c>
      <c r="B191" s="203" t="s">
        <v>194</v>
      </c>
      <c r="C191" s="203">
        <v>9010000</v>
      </c>
      <c r="D191" s="167" t="s">
        <v>195</v>
      </c>
      <c r="E191" s="163" t="s">
        <v>51</v>
      </c>
      <c r="F191" s="163">
        <v>839</v>
      </c>
      <c r="G191" s="163" t="s">
        <v>147</v>
      </c>
      <c r="H191" s="148">
        <v>1</v>
      </c>
      <c r="I191" s="148">
        <v>4401</v>
      </c>
      <c r="J191" s="163" t="s">
        <v>26</v>
      </c>
      <c r="K191" s="153"/>
      <c r="L191" s="150">
        <v>521000</v>
      </c>
      <c r="M191" s="174"/>
      <c r="N191" s="135"/>
      <c r="O191" s="137"/>
      <c r="P191" s="10" t="s">
        <v>65</v>
      </c>
      <c r="Q191" s="10" t="s">
        <v>196</v>
      </c>
      <c r="R191" s="141" t="s">
        <v>28</v>
      </c>
      <c r="S191" s="133" t="s">
        <v>29</v>
      </c>
    </row>
    <row r="192" spans="1:19" hidden="1" x14ac:dyDescent="0.25">
      <c r="A192" s="164"/>
      <c r="B192" s="204"/>
      <c r="C192" s="204"/>
      <c r="D192" s="168"/>
      <c r="E192" s="164"/>
      <c r="F192" s="164"/>
      <c r="G192" s="164"/>
      <c r="H192" s="149"/>
      <c r="I192" s="149"/>
      <c r="J192" s="164"/>
      <c r="K192" s="154"/>
      <c r="L192" s="151"/>
      <c r="M192" s="175"/>
      <c r="N192" s="136"/>
      <c r="O192" s="138"/>
      <c r="P192" s="10">
        <v>2014</v>
      </c>
      <c r="Q192" s="10">
        <v>2014</v>
      </c>
      <c r="R192" s="142"/>
      <c r="S192" s="134"/>
    </row>
    <row r="193" spans="1:19" ht="15" hidden="1" customHeight="1" x14ac:dyDescent="0.25">
      <c r="A193" s="163">
        <v>85</v>
      </c>
      <c r="B193" s="203" t="s">
        <v>197</v>
      </c>
      <c r="C193" s="203">
        <v>4530630</v>
      </c>
      <c r="D193" s="167" t="s">
        <v>198</v>
      </c>
      <c r="E193" s="163" t="s">
        <v>51</v>
      </c>
      <c r="F193" s="163">
        <v>839</v>
      </c>
      <c r="G193" s="163" t="s">
        <v>147</v>
      </c>
      <c r="H193" s="148">
        <v>2</v>
      </c>
      <c r="I193" s="148">
        <v>4401</v>
      </c>
      <c r="J193" s="163" t="s">
        <v>26</v>
      </c>
      <c r="K193" s="153"/>
      <c r="L193" s="150">
        <v>156300</v>
      </c>
      <c r="M193" s="174"/>
      <c r="N193" s="135"/>
      <c r="O193" s="137"/>
      <c r="P193" s="10" t="s">
        <v>85</v>
      </c>
      <c r="Q193" s="10" t="s">
        <v>43</v>
      </c>
      <c r="R193" s="141" t="s">
        <v>28</v>
      </c>
      <c r="S193" s="133" t="s">
        <v>29</v>
      </c>
    </row>
    <row r="194" spans="1:19" hidden="1" x14ac:dyDescent="0.25">
      <c r="A194" s="164"/>
      <c r="B194" s="204"/>
      <c r="C194" s="204"/>
      <c r="D194" s="168"/>
      <c r="E194" s="164"/>
      <c r="F194" s="164"/>
      <c r="G194" s="164"/>
      <c r="H194" s="149"/>
      <c r="I194" s="149"/>
      <c r="J194" s="164"/>
      <c r="K194" s="154"/>
      <c r="L194" s="151"/>
      <c r="M194" s="175"/>
      <c r="N194" s="136"/>
      <c r="O194" s="138"/>
      <c r="P194" s="10">
        <v>2014</v>
      </c>
      <c r="Q194" s="10">
        <v>2014</v>
      </c>
      <c r="R194" s="142"/>
      <c r="S194" s="134"/>
    </row>
    <row r="195" spans="1:19" ht="15" hidden="1" customHeight="1" x14ac:dyDescent="0.25">
      <c r="A195" s="163">
        <v>86</v>
      </c>
      <c r="B195" s="203" t="s">
        <v>166</v>
      </c>
      <c r="C195" s="203">
        <v>7310012</v>
      </c>
      <c r="D195" s="167" t="s">
        <v>199</v>
      </c>
      <c r="E195" s="163" t="s">
        <v>51</v>
      </c>
      <c r="F195" s="163">
        <v>839</v>
      </c>
      <c r="G195" s="163" t="s">
        <v>147</v>
      </c>
      <c r="H195" s="148">
        <v>1</v>
      </c>
      <c r="I195" s="148">
        <v>4401</v>
      </c>
      <c r="J195" s="163" t="s">
        <v>26</v>
      </c>
      <c r="K195" s="153"/>
      <c r="L195" s="150">
        <v>239660</v>
      </c>
      <c r="M195" s="174">
        <v>120354.77</v>
      </c>
      <c r="N195" s="135">
        <v>120354.77</v>
      </c>
      <c r="O195" s="137">
        <v>90266.08</v>
      </c>
      <c r="P195" s="10" t="s">
        <v>53</v>
      </c>
      <c r="Q195" s="199">
        <v>41974</v>
      </c>
      <c r="R195" s="141" t="s">
        <v>28</v>
      </c>
      <c r="S195" s="133" t="s">
        <v>29</v>
      </c>
    </row>
    <row r="196" spans="1:19" hidden="1" x14ac:dyDescent="0.25">
      <c r="A196" s="164"/>
      <c r="B196" s="204"/>
      <c r="C196" s="204"/>
      <c r="D196" s="168"/>
      <c r="E196" s="164"/>
      <c r="F196" s="164"/>
      <c r="G196" s="164"/>
      <c r="H196" s="149"/>
      <c r="I196" s="149"/>
      <c r="J196" s="164"/>
      <c r="K196" s="154"/>
      <c r="L196" s="151"/>
      <c r="M196" s="175"/>
      <c r="N196" s="136"/>
      <c r="O196" s="138"/>
      <c r="P196" s="10">
        <v>2014</v>
      </c>
      <c r="Q196" s="200"/>
      <c r="R196" s="142"/>
      <c r="S196" s="134"/>
    </row>
    <row r="197" spans="1:19" ht="15" hidden="1" customHeight="1" x14ac:dyDescent="0.25">
      <c r="A197" s="163">
        <v>87</v>
      </c>
      <c r="B197" s="203" t="s">
        <v>200</v>
      </c>
      <c r="C197" s="203">
        <v>7310012</v>
      </c>
      <c r="D197" s="167" t="s">
        <v>201</v>
      </c>
      <c r="E197" s="163" t="s">
        <v>51</v>
      </c>
      <c r="F197" s="163">
        <v>839</v>
      </c>
      <c r="G197" s="163" t="s">
        <v>147</v>
      </c>
      <c r="H197" s="148">
        <v>1</v>
      </c>
      <c r="I197" s="148">
        <v>4401</v>
      </c>
      <c r="J197" s="163" t="s">
        <v>26</v>
      </c>
      <c r="K197" s="153"/>
      <c r="L197" s="150">
        <v>208400</v>
      </c>
      <c r="M197" s="174">
        <v>208400</v>
      </c>
      <c r="N197" s="135">
        <v>183271.19</v>
      </c>
      <c r="O197" s="137"/>
      <c r="P197" s="10" t="s">
        <v>202</v>
      </c>
      <c r="Q197" s="10" t="s">
        <v>203</v>
      </c>
      <c r="R197" s="141" t="s">
        <v>28</v>
      </c>
      <c r="S197" s="133" t="s">
        <v>29</v>
      </c>
    </row>
    <row r="198" spans="1:19" hidden="1" x14ac:dyDescent="0.25">
      <c r="A198" s="164"/>
      <c r="B198" s="204"/>
      <c r="C198" s="204"/>
      <c r="D198" s="168"/>
      <c r="E198" s="164"/>
      <c r="F198" s="164"/>
      <c r="G198" s="164"/>
      <c r="H198" s="149"/>
      <c r="I198" s="149"/>
      <c r="J198" s="164"/>
      <c r="K198" s="154"/>
      <c r="L198" s="151"/>
      <c r="M198" s="175"/>
      <c r="N198" s="136"/>
      <c r="O198" s="138"/>
      <c r="P198" s="10">
        <v>2014</v>
      </c>
      <c r="Q198" s="10">
        <v>2014</v>
      </c>
      <c r="R198" s="142"/>
      <c r="S198" s="134"/>
    </row>
    <row r="199" spans="1:19" ht="15" hidden="1" customHeight="1" x14ac:dyDescent="0.25">
      <c r="A199" s="163">
        <v>88</v>
      </c>
      <c r="B199" s="203" t="s">
        <v>166</v>
      </c>
      <c r="C199" s="203">
        <v>7422013</v>
      </c>
      <c r="D199" s="167" t="s">
        <v>204</v>
      </c>
      <c r="E199" s="163" t="s">
        <v>51</v>
      </c>
      <c r="F199" s="163">
        <v>839</v>
      </c>
      <c r="G199" s="163" t="s">
        <v>147</v>
      </c>
      <c r="H199" s="148">
        <v>1</v>
      </c>
      <c r="I199" s="148">
        <v>4401</v>
      </c>
      <c r="J199" s="163" t="s">
        <v>26</v>
      </c>
      <c r="K199" s="153"/>
      <c r="L199" s="150">
        <v>260500</v>
      </c>
      <c r="M199" s="174">
        <v>260500</v>
      </c>
      <c r="N199" s="135">
        <v>258867</v>
      </c>
      <c r="O199" s="137">
        <v>258867.9</v>
      </c>
      <c r="P199" s="10" t="s">
        <v>202</v>
      </c>
      <c r="Q199" s="10" t="s">
        <v>203</v>
      </c>
      <c r="R199" s="141" t="s">
        <v>28</v>
      </c>
      <c r="S199" s="133" t="s">
        <v>29</v>
      </c>
    </row>
    <row r="200" spans="1:19" hidden="1" x14ac:dyDescent="0.25">
      <c r="A200" s="164"/>
      <c r="B200" s="204"/>
      <c r="C200" s="204"/>
      <c r="D200" s="168"/>
      <c r="E200" s="164"/>
      <c r="F200" s="164"/>
      <c r="G200" s="164"/>
      <c r="H200" s="149"/>
      <c r="I200" s="149"/>
      <c r="J200" s="164"/>
      <c r="K200" s="154"/>
      <c r="L200" s="151"/>
      <c r="M200" s="175"/>
      <c r="N200" s="136"/>
      <c r="O200" s="138"/>
      <c r="P200" s="10">
        <v>2014</v>
      </c>
      <c r="Q200" s="10">
        <v>2014</v>
      </c>
      <c r="R200" s="142"/>
      <c r="S200" s="134"/>
    </row>
    <row r="201" spans="1:19" ht="15" hidden="1" customHeight="1" x14ac:dyDescent="0.25">
      <c r="A201" s="163">
        <v>89</v>
      </c>
      <c r="B201" s="203" t="s">
        <v>166</v>
      </c>
      <c r="C201" s="203">
        <v>7310012</v>
      </c>
      <c r="D201" s="167" t="s">
        <v>205</v>
      </c>
      <c r="E201" s="163" t="s">
        <v>51</v>
      </c>
      <c r="F201" s="163">
        <v>839</v>
      </c>
      <c r="G201" s="163" t="s">
        <v>147</v>
      </c>
      <c r="H201" s="148">
        <v>1</v>
      </c>
      <c r="I201" s="148">
        <v>4401</v>
      </c>
      <c r="J201" s="163" t="s">
        <v>26</v>
      </c>
      <c r="K201" s="153"/>
      <c r="L201" s="150">
        <v>166720</v>
      </c>
      <c r="M201" s="174"/>
      <c r="N201" s="135">
        <v>54863.7</v>
      </c>
      <c r="O201" s="137"/>
      <c r="P201" s="10" t="s">
        <v>53</v>
      </c>
      <c r="Q201" s="199">
        <v>41974</v>
      </c>
      <c r="R201" s="141" t="s">
        <v>28</v>
      </c>
      <c r="S201" s="133" t="s">
        <v>29</v>
      </c>
    </row>
    <row r="202" spans="1:19" hidden="1" x14ac:dyDescent="0.25">
      <c r="A202" s="164"/>
      <c r="B202" s="204"/>
      <c r="C202" s="204"/>
      <c r="D202" s="168"/>
      <c r="E202" s="164"/>
      <c r="F202" s="164"/>
      <c r="G202" s="164"/>
      <c r="H202" s="149"/>
      <c r="I202" s="149"/>
      <c r="J202" s="164"/>
      <c r="K202" s="154"/>
      <c r="L202" s="151"/>
      <c r="M202" s="175"/>
      <c r="N202" s="136"/>
      <c r="O202" s="138"/>
      <c r="P202" s="10">
        <v>2014</v>
      </c>
      <c r="Q202" s="200"/>
      <c r="R202" s="142"/>
      <c r="S202" s="134"/>
    </row>
    <row r="203" spans="1:19" ht="25.5" hidden="1" customHeight="1" x14ac:dyDescent="0.25">
      <c r="A203" s="163">
        <v>90</v>
      </c>
      <c r="B203" s="203" t="s">
        <v>206</v>
      </c>
      <c r="C203" s="203" t="s">
        <v>207</v>
      </c>
      <c r="D203" s="167" t="s">
        <v>208</v>
      </c>
      <c r="E203" s="163" t="s">
        <v>51</v>
      </c>
      <c r="F203" s="163">
        <v>839</v>
      </c>
      <c r="G203" s="163" t="s">
        <v>147</v>
      </c>
      <c r="H203" s="148">
        <v>1</v>
      </c>
      <c r="I203" s="148">
        <v>4401</v>
      </c>
      <c r="J203" s="163" t="s">
        <v>26</v>
      </c>
      <c r="K203" s="153"/>
      <c r="L203" s="150">
        <v>259250</v>
      </c>
      <c r="M203" s="174"/>
      <c r="N203" s="135"/>
      <c r="O203" s="137"/>
      <c r="P203" s="10" t="s">
        <v>35</v>
      </c>
      <c r="Q203" s="10" t="s">
        <v>85</v>
      </c>
      <c r="R203" s="141" t="s">
        <v>28</v>
      </c>
      <c r="S203" s="133" t="s">
        <v>29</v>
      </c>
    </row>
    <row r="204" spans="1:19" hidden="1" x14ac:dyDescent="0.25">
      <c r="A204" s="164"/>
      <c r="B204" s="204"/>
      <c r="C204" s="204"/>
      <c r="D204" s="168"/>
      <c r="E204" s="164"/>
      <c r="F204" s="164"/>
      <c r="G204" s="164"/>
      <c r="H204" s="149"/>
      <c r="I204" s="149"/>
      <c r="J204" s="164"/>
      <c r="K204" s="154"/>
      <c r="L204" s="151"/>
      <c r="M204" s="175"/>
      <c r="N204" s="136"/>
      <c r="O204" s="138"/>
      <c r="P204" s="10">
        <v>2014</v>
      </c>
      <c r="Q204" s="10">
        <v>2014</v>
      </c>
      <c r="R204" s="142"/>
      <c r="S204" s="134"/>
    </row>
    <row r="205" spans="1:19" ht="25.5" hidden="1" customHeight="1" x14ac:dyDescent="0.25">
      <c r="A205" s="163">
        <v>91</v>
      </c>
      <c r="B205" s="203">
        <v>45</v>
      </c>
      <c r="C205" s="203">
        <v>4500000</v>
      </c>
      <c r="D205" s="169" t="s">
        <v>209</v>
      </c>
      <c r="E205" s="163" t="s">
        <v>51</v>
      </c>
      <c r="F205" s="163">
        <v>839</v>
      </c>
      <c r="G205" s="163" t="s">
        <v>147</v>
      </c>
      <c r="H205" s="148">
        <v>7</v>
      </c>
      <c r="I205" s="148">
        <v>4401</v>
      </c>
      <c r="J205" s="163" t="s">
        <v>26</v>
      </c>
      <c r="K205" s="153"/>
      <c r="L205" s="150">
        <v>1192670</v>
      </c>
      <c r="M205" s="174">
        <v>651434</v>
      </c>
      <c r="N205" s="135">
        <v>679325.26</v>
      </c>
      <c r="O205" s="137">
        <v>679325.26</v>
      </c>
      <c r="P205" s="10" t="s">
        <v>36</v>
      </c>
      <c r="Q205" s="10" t="s">
        <v>85</v>
      </c>
      <c r="R205" s="141" t="s">
        <v>28</v>
      </c>
      <c r="S205" s="133" t="s">
        <v>29</v>
      </c>
    </row>
    <row r="206" spans="1:19" hidden="1" x14ac:dyDescent="0.25">
      <c r="A206" s="164"/>
      <c r="B206" s="204"/>
      <c r="C206" s="204"/>
      <c r="D206" s="170"/>
      <c r="E206" s="164"/>
      <c r="F206" s="164"/>
      <c r="G206" s="164"/>
      <c r="H206" s="149"/>
      <c r="I206" s="149"/>
      <c r="J206" s="164"/>
      <c r="K206" s="154"/>
      <c r="L206" s="151"/>
      <c r="M206" s="175"/>
      <c r="N206" s="136"/>
      <c r="O206" s="138"/>
      <c r="P206" s="10">
        <v>2014</v>
      </c>
      <c r="Q206" s="10">
        <v>2014</v>
      </c>
      <c r="R206" s="142"/>
      <c r="S206" s="134"/>
    </row>
    <row r="207" spans="1:19" ht="15" hidden="1" customHeight="1" x14ac:dyDescent="0.25">
      <c r="A207" s="148">
        <v>92</v>
      </c>
      <c r="B207" s="203" t="s">
        <v>210</v>
      </c>
      <c r="C207" s="203">
        <v>7493050</v>
      </c>
      <c r="D207" s="167" t="s">
        <v>211</v>
      </c>
      <c r="E207" s="163" t="s">
        <v>51</v>
      </c>
      <c r="F207" s="163">
        <v>839</v>
      </c>
      <c r="G207" s="163" t="s">
        <v>212</v>
      </c>
      <c r="H207" s="148">
        <v>1</v>
      </c>
      <c r="I207" s="148">
        <v>4401</v>
      </c>
      <c r="J207" s="163" t="s">
        <v>26</v>
      </c>
      <c r="K207" s="153"/>
      <c r="L207" s="150">
        <v>2074420</v>
      </c>
      <c r="M207" s="174">
        <v>1860000</v>
      </c>
      <c r="N207" s="135">
        <v>1964700</v>
      </c>
      <c r="O207" s="137">
        <f>1221500+168300</f>
        <v>1389800</v>
      </c>
      <c r="P207" s="10" t="s">
        <v>53</v>
      </c>
      <c r="Q207" s="199">
        <v>41974</v>
      </c>
      <c r="R207" s="141" t="s">
        <v>28</v>
      </c>
      <c r="S207" s="133" t="s">
        <v>29</v>
      </c>
    </row>
    <row r="208" spans="1:19" hidden="1" x14ac:dyDescent="0.25">
      <c r="A208" s="149"/>
      <c r="B208" s="204"/>
      <c r="C208" s="204"/>
      <c r="D208" s="168"/>
      <c r="E208" s="164"/>
      <c r="F208" s="164"/>
      <c r="G208" s="164"/>
      <c r="H208" s="149"/>
      <c r="I208" s="149"/>
      <c r="J208" s="164"/>
      <c r="K208" s="154"/>
      <c r="L208" s="151"/>
      <c r="M208" s="175"/>
      <c r="N208" s="136"/>
      <c r="O208" s="138"/>
      <c r="P208" s="10">
        <v>2014</v>
      </c>
      <c r="Q208" s="200"/>
      <c r="R208" s="142"/>
      <c r="S208" s="134"/>
    </row>
    <row r="209" spans="1:19" ht="25.5" hidden="1" customHeight="1" x14ac:dyDescent="0.25">
      <c r="A209" s="163">
        <v>93</v>
      </c>
      <c r="B209" s="203" t="s">
        <v>213</v>
      </c>
      <c r="C209" s="203">
        <v>4522061</v>
      </c>
      <c r="D209" s="167" t="s">
        <v>214</v>
      </c>
      <c r="E209" s="163" t="s">
        <v>51</v>
      </c>
      <c r="F209" s="163">
        <v>839</v>
      </c>
      <c r="G209" s="163" t="s">
        <v>147</v>
      </c>
      <c r="H209" s="148">
        <v>1</v>
      </c>
      <c r="I209" s="148">
        <v>4401</v>
      </c>
      <c r="J209" s="163" t="s">
        <v>26</v>
      </c>
      <c r="K209" s="153"/>
      <c r="L209" s="150">
        <v>532770</v>
      </c>
      <c r="M209" s="174">
        <v>532770</v>
      </c>
      <c r="N209" s="135"/>
      <c r="O209" s="137"/>
      <c r="P209" s="10" t="s">
        <v>85</v>
      </c>
      <c r="Q209" s="10" t="s">
        <v>124</v>
      </c>
      <c r="R209" s="141" t="s">
        <v>28</v>
      </c>
      <c r="S209" s="133" t="s">
        <v>29</v>
      </c>
    </row>
    <row r="210" spans="1:19" hidden="1" x14ac:dyDescent="0.25">
      <c r="A210" s="164"/>
      <c r="B210" s="204"/>
      <c r="C210" s="204"/>
      <c r="D210" s="168"/>
      <c r="E210" s="164"/>
      <c r="F210" s="164"/>
      <c r="G210" s="164"/>
      <c r="H210" s="149"/>
      <c r="I210" s="149"/>
      <c r="J210" s="164"/>
      <c r="K210" s="154"/>
      <c r="L210" s="151"/>
      <c r="M210" s="175"/>
      <c r="N210" s="136"/>
      <c r="O210" s="138"/>
      <c r="P210" s="10">
        <v>2014</v>
      </c>
      <c r="Q210" s="10">
        <v>2014</v>
      </c>
      <c r="R210" s="142"/>
      <c r="S210" s="134"/>
    </row>
    <row r="211" spans="1:19" ht="25.5" hidden="1" customHeight="1" x14ac:dyDescent="0.25">
      <c r="A211" s="163">
        <v>94</v>
      </c>
      <c r="B211" s="203" t="s">
        <v>215</v>
      </c>
      <c r="C211" s="203">
        <v>4510520</v>
      </c>
      <c r="D211" s="167" t="s">
        <v>216</v>
      </c>
      <c r="E211" s="163" t="s">
        <v>51</v>
      </c>
      <c r="F211" s="163">
        <v>839</v>
      </c>
      <c r="G211" s="163" t="s">
        <v>147</v>
      </c>
      <c r="H211" s="148">
        <v>1</v>
      </c>
      <c r="I211" s="148">
        <v>4401</v>
      </c>
      <c r="J211" s="163" t="s">
        <v>26</v>
      </c>
      <c r="K211" s="153"/>
      <c r="L211" s="150">
        <v>371700</v>
      </c>
      <c r="M211" s="174">
        <v>371700</v>
      </c>
      <c r="N211" s="135"/>
      <c r="O211" s="137"/>
      <c r="P211" s="10" t="s">
        <v>85</v>
      </c>
      <c r="Q211" s="10" t="s">
        <v>124</v>
      </c>
      <c r="R211" s="141" t="s">
        <v>28</v>
      </c>
      <c r="S211" s="133" t="s">
        <v>29</v>
      </c>
    </row>
    <row r="212" spans="1:19" hidden="1" x14ac:dyDescent="0.25">
      <c r="A212" s="164"/>
      <c r="B212" s="204"/>
      <c r="C212" s="204"/>
      <c r="D212" s="168"/>
      <c r="E212" s="164"/>
      <c r="F212" s="164"/>
      <c r="G212" s="164"/>
      <c r="H212" s="149"/>
      <c r="I212" s="149"/>
      <c r="J212" s="164"/>
      <c r="K212" s="154"/>
      <c r="L212" s="151"/>
      <c r="M212" s="175"/>
      <c r="N212" s="136"/>
      <c r="O212" s="138"/>
      <c r="P212" s="10">
        <v>2014</v>
      </c>
      <c r="Q212" s="10">
        <v>2014</v>
      </c>
      <c r="R212" s="142"/>
      <c r="S212" s="134"/>
    </row>
    <row r="213" spans="1:19" ht="25.5" hidden="1" customHeight="1" x14ac:dyDescent="0.25">
      <c r="A213" s="163">
        <v>95</v>
      </c>
      <c r="B213" s="203">
        <v>72</v>
      </c>
      <c r="C213" s="203">
        <v>7240000</v>
      </c>
      <c r="D213" s="167" t="s">
        <v>217</v>
      </c>
      <c r="E213" s="163" t="s">
        <v>51</v>
      </c>
      <c r="F213" s="163">
        <v>839</v>
      </c>
      <c r="G213" s="163" t="s">
        <v>147</v>
      </c>
      <c r="H213" s="148">
        <v>1</v>
      </c>
      <c r="I213" s="148">
        <v>4401</v>
      </c>
      <c r="J213" s="163" t="s">
        <v>26</v>
      </c>
      <c r="K213" s="153"/>
      <c r="L213" s="150">
        <v>148340</v>
      </c>
      <c r="M213" s="174"/>
      <c r="N213" s="135"/>
      <c r="O213" s="137"/>
      <c r="P213" s="10" t="s">
        <v>53</v>
      </c>
      <c r="Q213" s="199">
        <v>41974</v>
      </c>
      <c r="R213" s="141" t="s">
        <v>28</v>
      </c>
      <c r="S213" s="133" t="s">
        <v>29</v>
      </c>
    </row>
    <row r="214" spans="1:19" hidden="1" x14ac:dyDescent="0.25">
      <c r="A214" s="164"/>
      <c r="B214" s="204"/>
      <c r="C214" s="204"/>
      <c r="D214" s="168"/>
      <c r="E214" s="164"/>
      <c r="F214" s="164"/>
      <c r="G214" s="164"/>
      <c r="H214" s="149"/>
      <c r="I214" s="149"/>
      <c r="J214" s="164"/>
      <c r="K214" s="154"/>
      <c r="L214" s="151"/>
      <c r="M214" s="175"/>
      <c r="N214" s="136"/>
      <c r="O214" s="138"/>
      <c r="P214" s="10">
        <v>2014</v>
      </c>
      <c r="Q214" s="200"/>
      <c r="R214" s="142"/>
      <c r="S214" s="134"/>
    </row>
    <row r="215" spans="1:19" ht="25.5" hidden="1" customHeight="1" x14ac:dyDescent="0.25">
      <c r="A215" s="163">
        <v>96</v>
      </c>
      <c r="B215" s="203" t="s">
        <v>218</v>
      </c>
      <c r="C215" s="203">
        <v>7230010</v>
      </c>
      <c r="D215" s="167" t="s">
        <v>219</v>
      </c>
      <c r="E215" s="163" t="s">
        <v>51</v>
      </c>
      <c r="F215" s="163">
        <v>839</v>
      </c>
      <c r="G215" s="163" t="s">
        <v>147</v>
      </c>
      <c r="H215" s="148">
        <v>1</v>
      </c>
      <c r="I215" s="148">
        <v>4401</v>
      </c>
      <c r="J215" s="163" t="s">
        <v>26</v>
      </c>
      <c r="K215" s="153"/>
      <c r="L215" s="150">
        <v>448330</v>
      </c>
      <c r="M215" s="174">
        <v>448330</v>
      </c>
      <c r="N215" s="135"/>
      <c r="O215" s="137"/>
      <c r="P215" s="10" t="s">
        <v>53</v>
      </c>
      <c r="Q215" s="199">
        <v>41974</v>
      </c>
      <c r="R215" s="141" t="s">
        <v>28</v>
      </c>
      <c r="S215" s="133" t="s">
        <v>29</v>
      </c>
    </row>
    <row r="216" spans="1:19" hidden="1" x14ac:dyDescent="0.25">
      <c r="A216" s="164"/>
      <c r="B216" s="204"/>
      <c r="C216" s="204"/>
      <c r="D216" s="168"/>
      <c r="E216" s="164"/>
      <c r="F216" s="164"/>
      <c r="G216" s="164"/>
      <c r="H216" s="149"/>
      <c r="I216" s="149"/>
      <c r="J216" s="164"/>
      <c r="K216" s="154"/>
      <c r="L216" s="151"/>
      <c r="M216" s="175"/>
      <c r="N216" s="136"/>
      <c r="O216" s="138"/>
      <c r="P216" s="10">
        <v>2014</v>
      </c>
      <c r="Q216" s="200"/>
      <c r="R216" s="142"/>
      <c r="S216" s="134"/>
    </row>
    <row r="217" spans="1:19" ht="25.5" hidden="1" customHeight="1" x14ac:dyDescent="0.25">
      <c r="A217" s="163">
        <v>97</v>
      </c>
      <c r="B217" s="203">
        <v>72.2</v>
      </c>
      <c r="C217" s="203">
        <v>7220000</v>
      </c>
      <c r="D217" s="167" t="s">
        <v>220</v>
      </c>
      <c r="E217" s="163" t="s">
        <v>51</v>
      </c>
      <c r="F217" s="163">
        <v>839</v>
      </c>
      <c r="G217" s="163" t="s">
        <v>147</v>
      </c>
      <c r="H217" s="148">
        <v>1</v>
      </c>
      <c r="I217" s="148">
        <v>4401</v>
      </c>
      <c r="J217" s="163" t="s">
        <v>26</v>
      </c>
      <c r="K217" s="153"/>
      <c r="L217" s="150">
        <v>1941980</v>
      </c>
      <c r="M217" s="174"/>
      <c r="N217" s="135"/>
      <c r="O217" s="137"/>
      <c r="P217" s="10" t="s">
        <v>165</v>
      </c>
      <c r="Q217" s="10" t="s">
        <v>36</v>
      </c>
      <c r="R217" s="141" t="s">
        <v>28</v>
      </c>
      <c r="S217" s="133" t="s">
        <v>29</v>
      </c>
    </row>
    <row r="218" spans="1:19" hidden="1" x14ac:dyDescent="0.25">
      <c r="A218" s="164"/>
      <c r="B218" s="204"/>
      <c r="C218" s="204"/>
      <c r="D218" s="168"/>
      <c r="E218" s="164"/>
      <c r="F218" s="164"/>
      <c r="G218" s="164"/>
      <c r="H218" s="149"/>
      <c r="I218" s="149"/>
      <c r="J218" s="164"/>
      <c r="K218" s="154"/>
      <c r="L218" s="151"/>
      <c r="M218" s="175"/>
      <c r="N218" s="136"/>
      <c r="O218" s="138"/>
      <c r="P218" s="10">
        <v>2013</v>
      </c>
      <c r="Q218" s="10">
        <v>2015</v>
      </c>
      <c r="R218" s="142"/>
      <c r="S218" s="134"/>
    </row>
    <row r="219" spans="1:19" ht="15" hidden="1" customHeight="1" x14ac:dyDescent="0.25">
      <c r="A219" s="163">
        <v>98</v>
      </c>
      <c r="B219" s="203" t="s">
        <v>221</v>
      </c>
      <c r="C219" s="203">
        <v>6611000</v>
      </c>
      <c r="D219" s="167" t="s">
        <v>222</v>
      </c>
      <c r="E219" s="163" t="s">
        <v>51</v>
      </c>
      <c r="F219" s="163">
        <v>839</v>
      </c>
      <c r="G219" s="163" t="s">
        <v>147</v>
      </c>
      <c r="H219" s="148">
        <v>1</v>
      </c>
      <c r="I219" s="148">
        <v>4401</v>
      </c>
      <c r="J219" s="163" t="s">
        <v>26</v>
      </c>
      <c r="K219" s="153"/>
      <c r="L219" s="150">
        <v>1306619</v>
      </c>
      <c r="M219" s="174">
        <v>1306619</v>
      </c>
      <c r="N219" s="135">
        <v>1306619.42</v>
      </c>
      <c r="O219" s="137">
        <v>653309.72</v>
      </c>
      <c r="P219" s="10" t="s">
        <v>53</v>
      </c>
      <c r="Q219" s="199">
        <v>41974</v>
      </c>
      <c r="R219" s="141" t="s">
        <v>28</v>
      </c>
      <c r="S219" s="133" t="s">
        <v>29</v>
      </c>
    </row>
    <row r="220" spans="1:19" hidden="1" x14ac:dyDescent="0.25">
      <c r="A220" s="164"/>
      <c r="B220" s="204"/>
      <c r="C220" s="204"/>
      <c r="D220" s="168"/>
      <c r="E220" s="164"/>
      <c r="F220" s="164"/>
      <c r="G220" s="164"/>
      <c r="H220" s="149"/>
      <c r="I220" s="149"/>
      <c r="J220" s="164"/>
      <c r="K220" s="154"/>
      <c r="L220" s="151"/>
      <c r="M220" s="175"/>
      <c r="N220" s="136"/>
      <c r="O220" s="138"/>
      <c r="P220" s="10">
        <v>2014</v>
      </c>
      <c r="Q220" s="200"/>
      <c r="R220" s="142"/>
      <c r="S220" s="134"/>
    </row>
    <row r="221" spans="1:19" ht="15" hidden="1" customHeight="1" x14ac:dyDescent="0.25">
      <c r="A221" s="163">
        <v>99</v>
      </c>
      <c r="B221" s="203" t="s">
        <v>223</v>
      </c>
      <c r="C221" s="203">
        <v>6600000</v>
      </c>
      <c r="D221" s="167" t="s">
        <v>224</v>
      </c>
      <c r="E221" s="163" t="s">
        <v>51</v>
      </c>
      <c r="F221" s="163">
        <v>839</v>
      </c>
      <c r="G221" s="163" t="s">
        <v>147</v>
      </c>
      <c r="H221" s="148">
        <v>1</v>
      </c>
      <c r="I221" s="148">
        <v>4401</v>
      </c>
      <c r="J221" s="163" t="s">
        <v>26</v>
      </c>
      <c r="K221" s="153"/>
      <c r="L221" s="150">
        <v>217835</v>
      </c>
      <c r="M221" s="174">
        <v>164260</v>
      </c>
      <c r="N221" s="135">
        <v>164260</v>
      </c>
      <c r="O221" s="137">
        <v>164260</v>
      </c>
      <c r="P221" s="10" t="s">
        <v>36</v>
      </c>
      <c r="Q221" s="10" t="s">
        <v>85</v>
      </c>
      <c r="R221" s="141" t="s">
        <v>28</v>
      </c>
      <c r="S221" s="133" t="s">
        <v>29</v>
      </c>
    </row>
    <row r="222" spans="1:19" hidden="1" x14ac:dyDescent="0.25">
      <c r="A222" s="164"/>
      <c r="B222" s="204"/>
      <c r="C222" s="204"/>
      <c r="D222" s="168"/>
      <c r="E222" s="164"/>
      <c r="F222" s="164"/>
      <c r="G222" s="164"/>
      <c r="H222" s="149"/>
      <c r="I222" s="149"/>
      <c r="J222" s="164"/>
      <c r="K222" s="154"/>
      <c r="L222" s="151"/>
      <c r="M222" s="175"/>
      <c r="N222" s="136"/>
      <c r="O222" s="138"/>
      <c r="P222" s="10">
        <v>2014</v>
      </c>
      <c r="Q222" s="10">
        <v>2014</v>
      </c>
      <c r="R222" s="142"/>
      <c r="S222" s="134"/>
    </row>
    <row r="223" spans="1:19" ht="15" hidden="1" customHeight="1" x14ac:dyDescent="0.25">
      <c r="A223" s="163">
        <v>100</v>
      </c>
      <c r="B223" s="203" t="s">
        <v>225</v>
      </c>
      <c r="C223" s="203">
        <v>6613070</v>
      </c>
      <c r="D223" s="167" t="s">
        <v>226</v>
      </c>
      <c r="E223" s="163" t="s">
        <v>51</v>
      </c>
      <c r="F223" s="163">
        <v>839</v>
      </c>
      <c r="G223" s="163" t="s">
        <v>147</v>
      </c>
      <c r="H223" s="148">
        <v>1</v>
      </c>
      <c r="I223" s="148">
        <v>4401</v>
      </c>
      <c r="J223" s="163" t="s">
        <v>26</v>
      </c>
      <c r="K223" s="153"/>
      <c r="L223" s="150">
        <v>386386</v>
      </c>
      <c r="M223" s="174">
        <v>181900</v>
      </c>
      <c r="N223" s="135">
        <v>181900</v>
      </c>
      <c r="O223" s="137">
        <v>136425</v>
      </c>
      <c r="P223" s="10" t="s">
        <v>53</v>
      </c>
      <c r="Q223" s="199">
        <v>41974</v>
      </c>
      <c r="R223" s="141" t="s">
        <v>28</v>
      </c>
      <c r="S223" s="133" t="s">
        <v>29</v>
      </c>
    </row>
    <row r="224" spans="1:19" hidden="1" x14ac:dyDescent="0.25">
      <c r="A224" s="164"/>
      <c r="B224" s="204"/>
      <c r="C224" s="204"/>
      <c r="D224" s="168"/>
      <c r="E224" s="164"/>
      <c r="F224" s="164"/>
      <c r="G224" s="164"/>
      <c r="H224" s="149"/>
      <c r="I224" s="149"/>
      <c r="J224" s="164"/>
      <c r="K224" s="154"/>
      <c r="L224" s="151"/>
      <c r="M224" s="175"/>
      <c r="N224" s="136"/>
      <c r="O224" s="138"/>
      <c r="P224" s="10">
        <v>2014</v>
      </c>
      <c r="Q224" s="200"/>
      <c r="R224" s="142"/>
      <c r="S224" s="134"/>
    </row>
    <row r="225" spans="1:19" ht="15" hidden="1" customHeight="1" x14ac:dyDescent="0.25">
      <c r="A225" s="163">
        <v>101</v>
      </c>
      <c r="B225" s="165" t="s">
        <v>227</v>
      </c>
      <c r="C225" s="165">
        <v>7523090</v>
      </c>
      <c r="D225" s="169" t="s">
        <v>228</v>
      </c>
      <c r="E225" s="163" t="s">
        <v>51</v>
      </c>
      <c r="F225" s="163">
        <v>839</v>
      </c>
      <c r="G225" s="163" t="s">
        <v>147</v>
      </c>
      <c r="H225" s="148">
        <v>1</v>
      </c>
      <c r="I225" s="148">
        <v>4401</v>
      </c>
      <c r="J225" s="163" t="s">
        <v>26</v>
      </c>
      <c r="K225" s="153"/>
      <c r="L225" s="150">
        <v>422173</v>
      </c>
      <c r="M225" s="174">
        <v>397239</v>
      </c>
      <c r="N225" s="135">
        <v>397239</v>
      </c>
      <c r="O225" s="137">
        <v>0</v>
      </c>
      <c r="P225" s="10" t="s">
        <v>53</v>
      </c>
      <c r="Q225" s="199">
        <v>41974</v>
      </c>
      <c r="R225" s="141" t="s">
        <v>28</v>
      </c>
      <c r="S225" s="133" t="s">
        <v>29</v>
      </c>
    </row>
    <row r="226" spans="1:19" hidden="1" x14ac:dyDescent="0.25">
      <c r="A226" s="164"/>
      <c r="B226" s="166"/>
      <c r="C226" s="166"/>
      <c r="D226" s="170"/>
      <c r="E226" s="164"/>
      <c r="F226" s="164"/>
      <c r="G226" s="164"/>
      <c r="H226" s="149"/>
      <c r="I226" s="149"/>
      <c r="J226" s="164"/>
      <c r="K226" s="154"/>
      <c r="L226" s="151"/>
      <c r="M226" s="175"/>
      <c r="N226" s="136"/>
      <c r="O226" s="138"/>
      <c r="P226" s="10">
        <v>2014</v>
      </c>
      <c r="Q226" s="200"/>
      <c r="R226" s="142"/>
      <c r="S226" s="134"/>
    </row>
    <row r="227" spans="1:19" ht="15" hidden="1" customHeight="1" x14ac:dyDescent="0.25">
      <c r="A227" s="163">
        <v>102</v>
      </c>
      <c r="B227" s="165" t="s">
        <v>229</v>
      </c>
      <c r="C227" s="165">
        <v>4540020</v>
      </c>
      <c r="D227" s="169" t="s">
        <v>230</v>
      </c>
      <c r="E227" s="163" t="s">
        <v>51</v>
      </c>
      <c r="F227" s="163">
        <v>839</v>
      </c>
      <c r="G227" s="163" t="s">
        <v>97</v>
      </c>
      <c r="H227" s="148">
        <v>11</v>
      </c>
      <c r="I227" s="148">
        <v>4401</v>
      </c>
      <c r="J227" s="163" t="s">
        <v>26</v>
      </c>
      <c r="K227" s="153"/>
      <c r="L227" s="150">
        <v>0</v>
      </c>
      <c r="M227" s="174">
        <v>5856442.21</v>
      </c>
      <c r="N227" s="135">
        <v>4753623.49</v>
      </c>
      <c r="O227" s="137">
        <v>1711693.73</v>
      </c>
      <c r="P227" s="10" t="s">
        <v>65</v>
      </c>
      <c r="Q227" s="199">
        <v>41974</v>
      </c>
      <c r="R227" s="141" t="s">
        <v>74</v>
      </c>
      <c r="S227" s="133" t="s">
        <v>29</v>
      </c>
    </row>
    <row r="228" spans="1:19" hidden="1" x14ac:dyDescent="0.25">
      <c r="A228" s="164"/>
      <c r="B228" s="166"/>
      <c r="C228" s="166"/>
      <c r="D228" s="170"/>
      <c r="E228" s="164"/>
      <c r="F228" s="164"/>
      <c r="G228" s="164"/>
      <c r="H228" s="149"/>
      <c r="I228" s="149"/>
      <c r="J228" s="164"/>
      <c r="K228" s="154"/>
      <c r="L228" s="151"/>
      <c r="M228" s="175"/>
      <c r="N228" s="136"/>
      <c r="O228" s="138"/>
      <c r="P228" s="10">
        <v>2014</v>
      </c>
      <c r="Q228" s="200"/>
      <c r="R228" s="142"/>
      <c r="S228" s="134"/>
    </row>
    <row r="229" spans="1:19" ht="15" hidden="1" customHeight="1" x14ac:dyDescent="0.25">
      <c r="A229" s="163">
        <v>103</v>
      </c>
      <c r="B229" s="165" t="s">
        <v>231</v>
      </c>
      <c r="C229" s="165">
        <v>3400000</v>
      </c>
      <c r="D229" s="169" t="s">
        <v>232</v>
      </c>
      <c r="E229" s="163" t="s">
        <v>51</v>
      </c>
      <c r="F229" s="163">
        <v>839</v>
      </c>
      <c r="G229" s="163" t="s">
        <v>97</v>
      </c>
      <c r="H229" s="148">
        <v>1</v>
      </c>
      <c r="I229" s="148">
        <v>4401</v>
      </c>
      <c r="J229" s="163" t="s">
        <v>26</v>
      </c>
      <c r="K229" s="153"/>
      <c r="L229" s="150">
        <v>325100</v>
      </c>
      <c r="M229" s="174">
        <v>326016.2</v>
      </c>
      <c r="N229" s="135">
        <v>326016.2</v>
      </c>
      <c r="O229" s="137">
        <v>351879.2</v>
      </c>
      <c r="P229" s="10" t="s">
        <v>53</v>
      </c>
      <c r="Q229" s="199">
        <v>41974</v>
      </c>
      <c r="R229" s="141" t="s">
        <v>28</v>
      </c>
      <c r="S229" s="133" t="s">
        <v>29</v>
      </c>
    </row>
    <row r="230" spans="1:19" hidden="1" x14ac:dyDescent="0.25">
      <c r="A230" s="164"/>
      <c r="B230" s="166"/>
      <c r="C230" s="166"/>
      <c r="D230" s="170"/>
      <c r="E230" s="164"/>
      <c r="F230" s="164"/>
      <c r="G230" s="164"/>
      <c r="H230" s="149"/>
      <c r="I230" s="149"/>
      <c r="J230" s="164"/>
      <c r="K230" s="154"/>
      <c r="L230" s="151"/>
      <c r="M230" s="175"/>
      <c r="N230" s="136"/>
      <c r="O230" s="138"/>
      <c r="P230" s="10">
        <v>2014</v>
      </c>
      <c r="Q230" s="200"/>
      <c r="R230" s="142"/>
      <c r="S230" s="134"/>
    </row>
    <row r="231" spans="1:19" ht="15" hidden="1" customHeight="1" x14ac:dyDescent="0.25">
      <c r="A231" s="163">
        <v>104</v>
      </c>
      <c r="B231" s="165" t="s">
        <v>233</v>
      </c>
      <c r="C231" s="165">
        <v>7493010</v>
      </c>
      <c r="D231" s="169" t="s">
        <v>234</v>
      </c>
      <c r="E231" s="163" t="s">
        <v>51</v>
      </c>
      <c r="F231" s="163">
        <v>839</v>
      </c>
      <c r="G231" s="163" t="s">
        <v>97</v>
      </c>
      <c r="H231" s="148">
        <v>1</v>
      </c>
      <c r="I231" s="148">
        <v>4401</v>
      </c>
      <c r="J231" s="163" t="s">
        <v>26</v>
      </c>
      <c r="K231" s="153"/>
      <c r="L231" s="150">
        <v>0</v>
      </c>
      <c r="M231" s="174">
        <v>116797.08</v>
      </c>
      <c r="N231" s="135">
        <v>116797.08</v>
      </c>
      <c r="O231" s="137">
        <f>58398.54+19466.18</f>
        <v>77864.72</v>
      </c>
      <c r="P231" s="10" t="s">
        <v>27</v>
      </c>
      <c r="Q231" s="199">
        <v>41974</v>
      </c>
      <c r="R231" s="141" t="s">
        <v>28</v>
      </c>
      <c r="S231" s="133" t="s">
        <v>29</v>
      </c>
    </row>
    <row r="232" spans="1:19" hidden="1" x14ac:dyDescent="0.25">
      <c r="A232" s="164"/>
      <c r="B232" s="166"/>
      <c r="C232" s="166"/>
      <c r="D232" s="170"/>
      <c r="E232" s="164"/>
      <c r="F232" s="164"/>
      <c r="G232" s="164"/>
      <c r="H232" s="149"/>
      <c r="I232" s="149"/>
      <c r="J232" s="164"/>
      <c r="K232" s="154"/>
      <c r="L232" s="151"/>
      <c r="M232" s="175"/>
      <c r="N232" s="136"/>
      <c r="O232" s="138"/>
      <c r="P232" s="10">
        <v>2014</v>
      </c>
      <c r="Q232" s="200"/>
      <c r="R232" s="142"/>
      <c r="S232" s="134"/>
    </row>
    <row r="233" spans="1:19" ht="15" hidden="1" customHeight="1" x14ac:dyDescent="0.25">
      <c r="A233" s="163">
        <v>105</v>
      </c>
      <c r="B233" s="165" t="s">
        <v>235</v>
      </c>
      <c r="C233" s="165">
        <v>4560249</v>
      </c>
      <c r="D233" s="169" t="s">
        <v>236</v>
      </c>
      <c r="E233" s="163" t="s">
        <v>51</v>
      </c>
      <c r="F233" s="163">
        <v>839</v>
      </c>
      <c r="G233" s="163" t="s">
        <v>97</v>
      </c>
      <c r="H233" s="148">
        <v>1</v>
      </c>
      <c r="I233" s="148">
        <v>4401</v>
      </c>
      <c r="J233" s="163" t="s">
        <v>26</v>
      </c>
      <c r="K233" s="153"/>
      <c r="L233" s="150">
        <v>0</v>
      </c>
      <c r="M233" s="174">
        <v>2677188</v>
      </c>
      <c r="N233" s="135">
        <v>2677188</v>
      </c>
      <c r="O233" s="137">
        <f>1701792.29+180159.82</f>
        <v>1881952.11</v>
      </c>
      <c r="P233" s="10" t="s">
        <v>27</v>
      </c>
      <c r="Q233" s="199">
        <v>41974</v>
      </c>
      <c r="R233" s="141" t="s">
        <v>28</v>
      </c>
      <c r="S233" s="133" t="s">
        <v>29</v>
      </c>
    </row>
    <row r="234" spans="1:19" hidden="1" x14ac:dyDescent="0.25">
      <c r="A234" s="164"/>
      <c r="B234" s="166"/>
      <c r="C234" s="166"/>
      <c r="D234" s="170"/>
      <c r="E234" s="164"/>
      <c r="F234" s="164"/>
      <c r="G234" s="164"/>
      <c r="H234" s="149"/>
      <c r="I234" s="149"/>
      <c r="J234" s="164"/>
      <c r="K234" s="154"/>
      <c r="L234" s="151"/>
      <c r="M234" s="175"/>
      <c r="N234" s="136"/>
      <c r="O234" s="138"/>
      <c r="P234" s="10">
        <v>2014</v>
      </c>
      <c r="Q234" s="200"/>
      <c r="R234" s="142"/>
      <c r="S234" s="134"/>
    </row>
    <row r="235" spans="1:19" ht="15" hidden="1" customHeight="1" x14ac:dyDescent="0.25">
      <c r="A235" s="163">
        <v>106</v>
      </c>
      <c r="B235" s="165" t="s">
        <v>237</v>
      </c>
      <c r="C235" s="165">
        <v>9249615</v>
      </c>
      <c r="D235" s="169" t="s">
        <v>238</v>
      </c>
      <c r="E235" s="163" t="s">
        <v>51</v>
      </c>
      <c r="F235" s="163">
        <v>839</v>
      </c>
      <c r="G235" s="163" t="s">
        <v>97</v>
      </c>
      <c r="H235" s="148">
        <v>1</v>
      </c>
      <c r="I235" s="148">
        <v>4401</v>
      </c>
      <c r="J235" s="163" t="s">
        <v>26</v>
      </c>
      <c r="K235" s="153"/>
      <c r="L235" s="150">
        <v>0</v>
      </c>
      <c r="M235" s="174">
        <v>1091650</v>
      </c>
      <c r="N235" s="135">
        <v>1091650</v>
      </c>
      <c r="O235" s="137">
        <v>1091650</v>
      </c>
      <c r="P235" s="10" t="s">
        <v>27</v>
      </c>
      <c r="Q235" s="199">
        <v>41974</v>
      </c>
      <c r="R235" s="141" t="s">
        <v>28</v>
      </c>
      <c r="S235" s="133" t="s">
        <v>29</v>
      </c>
    </row>
    <row r="236" spans="1:19" hidden="1" x14ac:dyDescent="0.25">
      <c r="A236" s="164"/>
      <c r="B236" s="166"/>
      <c r="C236" s="166"/>
      <c r="D236" s="170"/>
      <c r="E236" s="164"/>
      <c r="F236" s="164"/>
      <c r="G236" s="164"/>
      <c r="H236" s="149"/>
      <c r="I236" s="149"/>
      <c r="J236" s="164"/>
      <c r="K236" s="154"/>
      <c r="L236" s="151"/>
      <c r="M236" s="175"/>
      <c r="N236" s="136"/>
      <c r="O236" s="138"/>
      <c r="P236" s="10">
        <v>2014</v>
      </c>
      <c r="Q236" s="200"/>
      <c r="R236" s="142"/>
      <c r="S236" s="134"/>
    </row>
    <row r="237" spans="1:19" ht="15" hidden="1" customHeight="1" x14ac:dyDescent="0.25">
      <c r="A237" s="163">
        <v>107</v>
      </c>
      <c r="B237" s="165" t="s">
        <v>172</v>
      </c>
      <c r="C237" s="165">
        <v>2915000</v>
      </c>
      <c r="D237" s="169" t="s">
        <v>239</v>
      </c>
      <c r="E237" s="163" t="s">
        <v>51</v>
      </c>
      <c r="F237" s="163">
        <v>839</v>
      </c>
      <c r="G237" s="163" t="s">
        <v>147</v>
      </c>
      <c r="H237" s="148">
        <v>1</v>
      </c>
      <c r="I237" s="148">
        <v>4401</v>
      </c>
      <c r="J237" s="163" t="s">
        <v>26</v>
      </c>
      <c r="K237" s="153"/>
      <c r="L237" s="150">
        <v>0</v>
      </c>
      <c r="M237" s="174">
        <v>122544</v>
      </c>
      <c r="N237" s="135">
        <v>122544</v>
      </c>
      <c r="O237" s="137">
        <v>122544</v>
      </c>
      <c r="P237" s="10" t="s">
        <v>35</v>
      </c>
      <c r="Q237" s="199">
        <v>41974</v>
      </c>
      <c r="R237" s="141" t="s">
        <v>28</v>
      </c>
      <c r="S237" s="133" t="s">
        <v>29</v>
      </c>
    </row>
    <row r="238" spans="1:19" hidden="1" x14ac:dyDescent="0.25">
      <c r="A238" s="164"/>
      <c r="B238" s="166"/>
      <c r="C238" s="166"/>
      <c r="D238" s="170"/>
      <c r="E238" s="164"/>
      <c r="F238" s="164"/>
      <c r="G238" s="164"/>
      <c r="H238" s="149"/>
      <c r="I238" s="149"/>
      <c r="J238" s="164"/>
      <c r="K238" s="154"/>
      <c r="L238" s="151"/>
      <c r="M238" s="175"/>
      <c r="N238" s="136"/>
      <c r="O238" s="138"/>
      <c r="P238" s="10">
        <v>2014</v>
      </c>
      <c r="Q238" s="200"/>
      <c r="R238" s="142"/>
      <c r="S238" s="134"/>
    </row>
    <row r="239" spans="1:19" ht="15" hidden="1" customHeight="1" x14ac:dyDescent="0.25">
      <c r="A239" s="163">
        <v>108</v>
      </c>
      <c r="B239" s="165" t="s">
        <v>197</v>
      </c>
      <c r="C239" s="165">
        <v>4521123</v>
      </c>
      <c r="D239" s="169" t="s">
        <v>240</v>
      </c>
      <c r="E239" s="163" t="s">
        <v>51</v>
      </c>
      <c r="F239" s="163">
        <v>839</v>
      </c>
      <c r="G239" s="163" t="s">
        <v>97</v>
      </c>
      <c r="H239" s="148">
        <v>1</v>
      </c>
      <c r="I239" s="148">
        <v>4401</v>
      </c>
      <c r="J239" s="163" t="s">
        <v>26</v>
      </c>
      <c r="K239" s="153"/>
      <c r="L239" s="150">
        <v>0</v>
      </c>
      <c r="M239" s="174">
        <v>114000</v>
      </c>
      <c r="N239" s="135">
        <v>113136</v>
      </c>
      <c r="O239" s="137">
        <f>75431+9429</f>
        <v>84860</v>
      </c>
      <c r="P239" s="10" t="s">
        <v>48</v>
      </c>
      <c r="Q239" s="199">
        <v>41974</v>
      </c>
      <c r="R239" s="141" t="s">
        <v>28</v>
      </c>
      <c r="S239" s="133" t="s">
        <v>29</v>
      </c>
    </row>
    <row r="240" spans="1:19" hidden="1" x14ac:dyDescent="0.25">
      <c r="A240" s="164"/>
      <c r="B240" s="166"/>
      <c r="C240" s="166"/>
      <c r="D240" s="170"/>
      <c r="E240" s="164"/>
      <c r="F240" s="164"/>
      <c r="G240" s="164"/>
      <c r="H240" s="149"/>
      <c r="I240" s="149"/>
      <c r="J240" s="164"/>
      <c r="K240" s="154"/>
      <c r="L240" s="151"/>
      <c r="M240" s="175"/>
      <c r="N240" s="136"/>
      <c r="O240" s="138"/>
      <c r="P240" s="10">
        <v>2014</v>
      </c>
      <c r="Q240" s="200"/>
      <c r="R240" s="142"/>
      <c r="S240" s="134"/>
    </row>
    <row r="241" spans="1:19" ht="15" hidden="1" customHeight="1" x14ac:dyDescent="0.25">
      <c r="A241" s="163">
        <v>109</v>
      </c>
      <c r="B241" s="165" t="s">
        <v>241</v>
      </c>
      <c r="C241" s="165">
        <v>3131020</v>
      </c>
      <c r="D241" s="169" t="s">
        <v>242</v>
      </c>
      <c r="E241" s="163" t="s">
        <v>51</v>
      </c>
      <c r="F241" s="163">
        <v>839</v>
      </c>
      <c r="G241" s="163" t="s">
        <v>97</v>
      </c>
      <c r="H241" s="148">
        <v>1</v>
      </c>
      <c r="I241" s="148">
        <v>4401</v>
      </c>
      <c r="J241" s="163" t="s">
        <v>26</v>
      </c>
      <c r="K241" s="153"/>
      <c r="L241" s="150">
        <v>0</v>
      </c>
      <c r="M241" s="174">
        <v>350000</v>
      </c>
      <c r="N241" s="135">
        <v>350000</v>
      </c>
      <c r="O241" s="137">
        <v>77499.990000000005</v>
      </c>
      <c r="P241" s="10" t="s">
        <v>48</v>
      </c>
      <c r="Q241" s="199">
        <v>41974</v>
      </c>
      <c r="R241" s="141" t="s">
        <v>28</v>
      </c>
      <c r="S241" s="133" t="s">
        <v>29</v>
      </c>
    </row>
    <row r="242" spans="1:19" hidden="1" x14ac:dyDescent="0.25">
      <c r="A242" s="164"/>
      <c r="B242" s="166"/>
      <c r="C242" s="166"/>
      <c r="D242" s="170"/>
      <c r="E242" s="164"/>
      <c r="F242" s="164"/>
      <c r="G242" s="164"/>
      <c r="H242" s="149"/>
      <c r="I242" s="149"/>
      <c r="J242" s="164"/>
      <c r="K242" s="154"/>
      <c r="L242" s="151"/>
      <c r="M242" s="175"/>
      <c r="N242" s="136"/>
      <c r="O242" s="138"/>
      <c r="P242" s="10">
        <v>2014</v>
      </c>
      <c r="Q242" s="200"/>
      <c r="R242" s="142"/>
      <c r="S242" s="134"/>
    </row>
    <row r="243" spans="1:19" ht="15" hidden="1" customHeight="1" x14ac:dyDescent="0.25">
      <c r="A243" s="163">
        <v>110</v>
      </c>
      <c r="B243" s="165" t="s">
        <v>243</v>
      </c>
      <c r="C243" s="165">
        <v>4500000</v>
      </c>
      <c r="D243" s="169" t="s">
        <v>244</v>
      </c>
      <c r="E243" s="163" t="s">
        <v>51</v>
      </c>
      <c r="F243" s="163">
        <v>839</v>
      </c>
      <c r="G243" s="163" t="s">
        <v>97</v>
      </c>
      <c r="H243" s="148">
        <v>1</v>
      </c>
      <c r="I243" s="148">
        <v>4401</v>
      </c>
      <c r="J243" s="163" t="s">
        <v>26</v>
      </c>
      <c r="K243" s="153"/>
      <c r="L243" s="150">
        <v>0</v>
      </c>
      <c r="M243" s="174">
        <v>1259081</v>
      </c>
      <c r="N243" s="135">
        <v>1259081</v>
      </c>
      <c r="O243" s="137">
        <v>1259080.79</v>
      </c>
      <c r="P243" s="10" t="s">
        <v>36</v>
      </c>
      <c r="Q243" s="199">
        <v>41974</v>
      </c>
      <c r="R243" s="141" t="s">
        <v>28</v>
      </c>
      <c r="S243" s="133" t="s">
        <v>29</v>
      </c>
    </row>
    <row r="244" spans="1:19" hidden="1" x14ac:dyDescent="0.25">
      <c r="A244" s="164"/>
      <c r="B244" s="166"/>
      <c r="C244" s="166"/>
      <c r="D244" s="170"/>
      <c r="E244" s="164"/>
      <c r="F244" s="164"/>
      <c r="G244" s="164"/>
      <c r="H244" s="149"/>
      <c r="I244" s="149"/>
      <c r="J244" s="164"/>
      <c r="K244" s="154"/>
      <c r="L244" s="151"/>
      <c r="M244" s="175"/>
      <c r="N244" s="136"/>
      <c r="O244" s="138"/>
      <c r="P244" s="10">
        <v>2014</v>
      </c>
      <c r="Q244" s="200"/>
      <c r="R244" s="142"/>
      <c r="S244" s="134"/>
    </row>
    <row r="245" spans="1:19" ht="15" hidden="1" customHeight="1" x14ac:dyDescent="0.25">
      <c r="A245" s="163">
        <v>111</v>
      </c>
      <c r="B245" s="165">
        <v>40117</v>
      </c>
      <c r="C245" s="165">
        <v>4530631</v>
      </c>
      <c r="D245" s="169" t="s">
        <v>245</v>
      </c>
      <c r="E245" s="163" t="s">
        <v>51</v>
      </c>
      <c r="F245" s="163">
        <v>839</v>
      </c>
      <c r="G245" s="163" t="s">
        <v>97</v>
      </c>
      <c r="H245" s="148">
        <v>1</v>
      </c>
      <c r="I245" s="148">
        <v>4401</v>
      </c>
      <c r="J245" s="163" t="s">
        <v>26</v>
      </c>
      <c r="K245" s="153"/>
      <c r="L245" s="150"/>
      <c r="M245" s="174">
        <v>500000</v>
      </c>
      <c r="N245" s="135"/>
      <c r="O245" s="137"/>
      <c r="P245" s="10" t="s">
        <v>53</v>
      </c>
      <c r="Q245" s="199">
        <v>41974</v>
      </c>
      <c r="R245" s="141" t="s">
        <v>28</v>
      </c>
      <c r="S245" s="133" t="s">
        <v>29</v>
      </c>
    </row>
    <row r="246" spans="1:19" hidden="1" x14ac:dyDescent="0.25">
      <c r="A246" s="164"/>
      <c r="B246" s="166"/>
      <c r="C246" s="166"/>
      <c r="D246" s="170"/>
      <c r="E246" s="164"/>
      <c r="F246" s="164"/>
      <c r="G246" s="164"/>
      <c r="H246" s="149"/>
      <c r="I246" s="149"/>
      <c r="J246" s="164"/>
      <c r="K246" s="154"/>
      <c r="L246" s="151"/>
      <c r="M246" s="175"/>
      <c r="N246" s="136"/>
      <c r="O246" s="138"/>
      <c r="P246" s="10">
        <v>2014</v>
      </c>
      <c r="Q246" s="200"/>
      <c r="R246" s="142"/>
      <c r="S246" s="134"/>
    </row>
    <row r="247" spans="1:19" ht="15" hidden="1" customHeight="1" x14ac:dyDescent="0.25">
      <c r="A247" s="163">
        <v>112</v>
      </c>
      <c r="B247" s="203" t="s">
        <v>246</v>
      </c>
      <c r="C247" s="203">
        <v>9241331</v>
      </c>
      <c r="D247" s="169" t="s">
        <v>247</v>
      </c>
      <c r="E247" s="163" t="s">
        <v>51</v>
      </c>
      <c r="F247" s="163">
        <v>839</v>
      </c>
      <c r="G247" s="163" t="s">
        <v>97</v>
      </c>
      <c r="H247" s="148">
        <v>1</v>
      </c>
      <c r="I247" s="148">
        <v>4401</v>
      </c>
      <c r="J247" s="163" t="s">
        <v>26</v>
      </c>
      <c r="K247" s="153"/>
      <c r="L247" s="150">
        <v>0</v>
      </c>
      <c r="M247" s="174">
        <v>112000</v>
      </c>
      <c r="N247" s="135">
        <v>112000</v>
      </c>
      <c r="O247" s="137">
        <v>52000</v>
      </c>
      <c r="P247" s="10" t="s">
        <v>53</v>
      </c>
      <c r="Q247" s="199">
        <v>41974</v>
      </c>
      <c r="R247" s="141" t="s">
        <v>28</v>
      </c>
      <c r="S247" s="133" t="s">
        <v>29</v>
      </c>
    </row>
    <row r="248" spans="1:19" hidden="1" x14ac:dyDescent="0.25">
      <c r="A248" s="164"/>
      <c r="B248" s="204"/>
      <c r="C248" s="204"/>
      <c r="D248" s="170"/>
      <c r="E248" s="164"/>
      <c r="F248" s="164"/>
      <c r="G248" s="164"/>
      <c r="H248" s="149"/>
      <c r="I248" s="149"/>
      <c r="J248" s="164"/>
      <c r="K248" s="154"/>
      <c r="L248" s="151"/>
      <c r="M248" s="175"/>
      <c r="N248" s="136"/>
      <c r="O248" s="138"/>
      <c r="P248" s="10">
        <v>2014</v>
      </c>
      <c r="Q248" s="200"/>
      <c r="R248" s="142"/>
      <c r="S248" s="134"/>
    </row>
    <row r="249" spans="1:19" ht="15" hidden="1" customHeight="1" x14ac:dyDescent="0.25">
      <c r="A249" s="163">
        <v>113</v>
      </c>
      <c r="B249" s="203" t="s">
        <v>248</v>
      </c>
      <c r="C249" s="203">
        <v>8514010</v>
      </c>
      <c r="D249" s="169" t="s">
        <v>249</v>
      </c>
      <c r="E249" s="163" t="s">
        <v>51</v>
      </c>
      <c r="F249" s="163">
        <v>839</v>
      </c>
      <c r="G249" s="163" t="s">
        <v>97</v>
      </c>
      <c r="H249" s="148">
        <v>1</v>
      </c>
      <c r="I249" s="148">
        <v>4401</v>
      </c>
      <c r="J249" s="163" t="s">
        <v>26</v>
      </c>
      <c r="K249" s="153"/>
      <c r="L249" s="150">
        <v>0</v>
      </c>
      <c r="M249" s="174">
        <v>492744</v>
      </c>
      <c r="N249" s="135">
        <v>492744</v>
      </c>
      <c r="O249" s="137">
        <v>0</v>
      </c>
      <c r="P249" s="10" t="s">
        <v>27</v>
      </c>
      <c r="Q249" s="199">
        <v>41974</v>
      </c>
      <c r="R249" s="141" t="s">
        <v>28</v>
      </c>
      <c r="S249" s="133" t="s">
        <v>29</v>
      </c>
    </row>
    <row r="250" spans="1:19" hidden="1" x14ac:dyDescent="0.25">
      <c r="A250" s="164"/>
      <c r="B250" s="204"/>
      <c r="C250" s="204"/>
      <c r="D250" s="170"/>
      <c r="E250" s="164"/>
      <c r="F250" s="164"/>
      <c r="G250" s="164"/>
      <c r="H250" s="149"/>
      <c r="I250" s="149"/>
      <c r="J250" s="164"/>
      <c r="K250" s="154"/>
      <c r="L250" s="151"/>
      <c r="M250" s="175"/>
      <c r="N250" s="136"/>
      <c r="O250" s="138"/>
      <c r="P250" s="10">
        <v>2014</v>
      </c>
      <c r="Q250" s="200"/>
      <c r="R250" s="142"/>
      <c r="S250" s="134"/>
    </row>
    <row r="251" spans="1:19" s="6" customFormat="1" ht="15" hidden="1" customHeight="1" x14ac:dyDescent="0.25">
      <c r="A251" s="217"/>
      <c r="B251" s="251" t="s">
        <v>248</v>
      </c>
      <c r="C251" s="251">
        <v>8514010</v>
      </c>
      <c r="D251" s="221" t="s">
        <v>250</v>
      </c>
      <c r="E251" s="217" t="s">
        <v>51</v>
      </c>
      <c r="F251" s="217">
        <v>839</v>
      </c>
      <c r="G251" s="217" t="s">
        <v>97</v>
      </c>
      <c r="H251" s="213">
        <v>1</v>
      </c>
      <c r="I251" s="213">
        <v>4401</v>
      </c>
      <c r="J251" s="217" t="s">
        <v>26</v>
      </c>
      <c r="K251" s="153"/>
      <c r="L251" s="215">
        <v>0</v>
      </c>
      <c r="M251" s="174">
        <v>270600</v>
      </c>
      <c r="N251" s="135">
        <v>270600</v>
      </c>
      <c r="O251" s="137">
        <v>0</v>
      </c>
      <c r="P251" s="18" t="s">
        <v>27</v>
      </c>
      <c r="Q251" s="209">
        <v>41974</v>
      </c>
      <c r="R251" s="211" t="s">
        <v>28</v>
      </c>
      <c r="S251" s="207" t="s">
        <v>29</v>
      </c>
    </row>
    <row r="252" spans="1:19" s="6" customFormat="1" hidden="1" x14ac:dyDescent="0.25">
      <c r="A252" s="218"/>
      <c r="B252" s="252"/>
      <c r="C252" s="252"/>
      <c r="D252" s="222"/>
      <c r="E252" s="218"/>
      <c r="F252" s="218"/>
      <c r="G252" s="218"/>
      <c r="H252" s="214"/>
      <c r="I252" s="214"/>
      <c r="J252" s="218"/>
      <c r="K252" s="154"/>
      <c r="L252" s="216"/>
      <c r="M252" s="175"/>
      <c r="N252" s="136"/>
      <c r="O252" s="138"/>
      <c r="P252" s="18">
        <v>2014</v>
      </c>
      <c r="Q252" s="210"/>
      <c r="R252" s="212"/>
      <c r="S252" s="208"/>
    </row>
    <row r="253" spans="1:19" s="44" customFormat="1" ht="15" hidden="1" customHeight="1" x14ac:dyDescent="0.25">
      <c r="A253" s="141">
        <v>114</v>
      </c>
      <c r="B253" s="247" t="s">
        <v>251</v>
      </c>
      <c r="C253" s="247">
        <v>7424020</v>
      </c>
      <c r="D253" s="249" t="s">
        <v>252</v>
      </c>
      <c r="E253" s="141" t="s">
        <v>51</v>
      </c>
      <c r="F253" s="141">
        <v>839</v>
      </c>
      <c r="G253" s="141" t="s">
        <v>97</v>
      </c>
      <c r="H253" s="133">
        <v>1</v>
      </c>
      <c r="I253" s="133">
        <v>4401</v>
      </c>
      <c r="J253" s="141" t="s">
        <v>26</v>
      </c>
      <c r="K253" s="255"/>
      <c r="L253" s="137">
        <v>0</v>
      </c>
      <c r="M253" s="253">
        <v>140534.46</v>
      </c>
      <c r="N253" s="237">
        <v>140534.46</v>
      </c>
      <c r="O253" s="137">
        <v>127965.1</v>
      </c>
      <c r="P253" s="10" t="s">
        <v>27</v>
      </c>
      <c r="Q253" s="199">
        <v>41974</v>
      </c>
      <c r="R253" s="141" t="s">
        <v>28</v>
      </c>
      <c r="S253" s="133" t="s">
        <v>29</v>
      </c>
    </row>
    <row r="254" spans="1:19" s="44" customFormat="1" hidden="1" x14ac:dyDescent="0.25">
      <c r="A254" s="142"/>
      <c r="B254" s="248"/>
      <c r="C254" s="248"/>
      <c r="D254" s="250"/>
      <c r="E254" s="142"/>
      <c r="F254" s="142"/>
      <c r="G254" s="142"/>
      <c r="H254" s="134"/>
      <c r="I254" s="134"/>
      <c r="J254" s="142"/>
      <c r="K254" s="256"/>
      <c r="L254" s="138"/>
      <c r="M254" s="254"/>
      <c r="N254" s="238"/>
      <c r="O254" s="138"/>
      <c r="P254" s="10">
        <v>2014</v>
      </c>
      <c r="Q254" s="200"/>
      <c r="R254" s="142"/>
      <c r="S254" s="134"/>
    </row>
    <row r="255" spans="1:19" ht="15" hidden="1" customHeight="1" x14ac:dyDescent="0.25">
      <c r="A255" s="163">
        <v>115</v>
      </c>
      <c r="B255" s="203" t="s">
        <v>166</v>
      </c>
      <c r="C255" s="203">
        <v>7423050</v>
      </c>
      <c r="D255" s="169" t="s">
        <v>253</v>
      </c>
      <c r="E255" s="163" t="s">
        <v>51</v>
      </c>
      <c r="F255" s="163">
        <v>839</v>
      </c>
      <c r="G255" s="163" t="s">
        <v>97</v>
      </c>
      <c r="H255" s="148">
        <v>1</v>
      </c>
      <c r="I255" s="148">
        <v>4401</v>
      </c>
      <c r="J255" s="163" t="s">
        <v>26</v>
      </c>
      <c r="K255" s="153"/>
      <c r="L255" s="150">
        <v>0</v>
      </c>
      <c r="M255" s="174">
        <v>360000</v>
      </c>
      <c r="N255" s="135">
        <v>120755</v>
      </c>
      <c r="O255" s="137"/>
      <c r="P255" s="10" t="s">
        <v>65</v>
      </c>
      <c r="Q255" s="199">
        <v>41974</v>
      </c>
      <c r="R255" s="141" t="s">
        <v>28</v>
      </c>
      <c r="S255" s="133" t="s">
        <v>29</v>
      </c>
    </row>
    <row r="256" spans="1:19" hidden="1" x14ac:dyDescent="0.25">
      <c r="A256" s="164"/>
      <c r="B256" s="204"/>
      <c r="C256" s="204"/>
      <c r="D256" s="170"/>
      <c r="E256" s="164"/>
      <c r="F256" s="164"/>
      <c r="G256" s="164"/>
      <c r="H256" s="149"/>
      <c r="I256" s="149"/>
      <c r="J256" s="164"/>
      <c r="K256" s="154"/>
      <c r="L256" s="151"/>
      <c r="M256" s="175"/>
      <c r="N256" s="136"/>
      <c r="O256" s="138"/>
      <c r="P256" s="10">
        <v>2014</v>
      </c>
      <c r="Q256" s="200"/>
      <c r="R256" s="142"/>
      <c r="S256" s="134"/>
    </row>
    <row r="257" spans="1:19" ht="15" hidden="1" customHeight="1" x14ac:dyDescent="0.25">
      <c r="A257" s="163">
        <v>116</v>
      </c>
      <c r="B257" s="203" t="s">
        <v>170</v>
      </c>
      <c r="C257" s="203">
        <v>7423050</v>
      </c>
      <c r="D257" s="169" t="s">
        <v>253</v>
      </c>
      <c r="E257" s="163" t="s">
        <v>51</v>
      </c>
      <c r="F257" s="163">
        <v>839</v>
      </c>
      <c r="G257" s="163" t="s">
        <v>97</v>
      </c>
      <c r="H257" s="148">
        <v>5</v>
      </c>
      <c r="I257" s="148">
        <v>4401</v>
      </c>
      <c r="J257" s="163" t="s">
        <v>26</v>
      </c>
      <c r="K257" s="153"/>
      <c r="L257" s="150">
        <v>0</v>
      </c>
      <c r="M257" s="174">
        <v>250000</v>
      </c>
      <c r="N257" s="135">
        <v>124850</v>
      </c>
      <c r="O257" s="137"/>
      <c r="P257" s="10" t="s">
        <v>36</v>
      </c>
      <c r="Q257" s="199">
        <v>41974</v>
      </c>
      <c r="R257" s="141" t="s">
        <v>28</v>
      </c>
      <c r="S257" s="133" t="s">
        <v>29</v>
      </c>
    </row>
    <row r="258" spans="1:19" hidden="1" x14ac:dyDescent="0.25">
      <c r="A258" s="164"/>
      <c r="B258" s="204"/>
      <c r="C258" s="204"/>
      <c r="D258" s="170"/>
      <c r="E258" s="164"/>
      <c r="F258" s="164"/>
      <c r="G258" s="164"/>
      <c r="H258" s="149"/>
      <c r="I258" s="149"/>
      <c r="J258" s="164"/>
      <c r="K258" s="154"/>
      <c r="L258" s="151"/>
      <c r="M258" s="175"/>
      <c r="N258" s="136"/>
      <c r="O258" s="138"/>
      <c r="P258" s="10">
        <v>2014</v>
      </c>
      <c r="Q258" s="200"/>
      <c r="R258" s="142"/>
      <c r="S258" s="134"/>
    </row>
    <row r="259" spans="1:19" ht="15" hidden="1" customHeight="1" x14ac:dyDescent="0.25">
      <c r="A259" s="163">
        <v>117</v>
      </c>
      <c r="B259" s="165" t="s">
        <v>254</v>
      </c>
      <c r="C259" s="165">
        <v>4510223</v>
      </c>
      <c r="D259" s="169" t="s">
        <v>255</v>
      </c>
      <c r="E259" s="163" t="s">
        <v>51</v>
      </c>
      <c r="F259" s="163">
        <v>839</v>
      </c>
      <c r="G259" s="163" t="s">
        <v>97</v>
      </c>
      <c r="H259" s="148">
        <v>1</v>
      </c>
      <c r="I259" s="148">
        <v>4401</v>
      </c>
      <c r="J259" s="163" t="s">
        <v>26</v>
      </c>
      <c r="K259" s="153"/>
      <c r="L259" s="150">
        <v>0</v>
      </c>
      <c r="M259" s="174">
        <v>458705</v>
      </c>
      <c r="N259" s="135">
        <v>458705</v>
      </c>
      <c r="O259" s="137">
        <v>458705</v>
      </c>
      <c r="P259" s="10" t="s">
        <v>65</v>
      </c>
      <c r="Q259" s="199">
        <v>41974</v>
      </c>
      <c r="R259" s="141" t="s">
        <v>28</v>
      </c>
      <c r="S259" s="133" t="s">
        <v>29</v>
      </c>
    </row>
    <row r="260" spans="1:19" hidden="1" x14ac:dyDescent="0.25">
      <c r="A260" s="164"/>
      <c r="B260" s="166"/>
      <c r="C260" s="166"/>
      <c r="D260" s="170"/>
      <c r="E260" s="164"/>
      <c r="F260" s="164"/>
      <c r="G260" s="164"/>
      <c r="H260" s="149"/>
      <c r="I260" s="149"/>
      <c r="J260" s="164"/>
      <c r="K260" s="154"/>
      <c r="L260" s="151"/>
      <c r="M260" s="175"/>
      <c r="N260" s="136"/>
      <c r="O260" s="138"/>
      <c r="P260" s="10">
        <v>2014</v>
      </c>
      <c r="Q260" s="200"/>
      <c r="R260" s="142"/>
      <c r="S260" s="134"/>
    </row>
    <row r="261" spans="1:19" ht="15" hidden="1" customHeight="1" x14ac:dyDescent="0.25">
      <c r="A261" s="163">
        <v>118</v>
      </c>
      <c r="B261" s="165" t="s">
        <v>256</v>
      </c>
      <c r="C261" s="165">
        <v>4526020</v>
      </c>
      <c r="D261" s="169" t="s">
        <v>257</v>
      </c>
      <c r="E261" s="163" t="s">
        <v>51</v>
      </c>
      <c r="F261" s="163">
        <v>839</v>
      </c>
      <c r="G261" s="163" t="s">
        <v>97</v>
      </c>
      <c r="H261" s="148">
        <v>3</v>
      </c>
      <c r="I261" s="148">
        <v>4401</v>
      </c>
      <c r="J261" s="163" t="s">
        <v>26</v>
      </c>
      <c r="K261" s="153"/>
      <c r="L261" s="150">
        <v>0</v>
      </c>
      <c r="M261" s="174">
        <v>4346437.5599999996</v>
      </c>
      <c r="N261" s="135">
        <v>3606552.8</v>
      </c>
      <c r="O261" s="137">
        <v>1877914.16</v>
      </c>
      <c r="P261" s="10" t="s">
        <v>65</v>
      </c>
      <c r="Q261" s="199">
        <v>41974</v>
      </c>
      <c r="R261" s="141" t="s">
        <v>74</v>
      </c>
      <c r="S261" s="133" t="s">
        <v>29</v>
      </c>
    </row>
    <row r="262" spans="1:19" hidden="1" x14ac:dyDescent="0.25">
      <c r="A262" s="164"/>
      <c r="B262" s="166"/>
      <c r="C262" s="166"/>
      <c r="D262" s="170"/>
      <c r="E262" s="164"/>
      <c r="F262" s="164"/>
      <c r="G262" s="164"/>
      <c r="H262" s="149"/>
      <c r="I262" s="149"/>
      <c r="J262" s="164"/>
      <c r="K262" s="154"/>
      <c r="L262" s="151"/>
      <c r="M262" s="175"/>
      <c r="N262" s="136"/>
      <c r="O262" s="138"/>
      <c r="P262" s="10">
        <v>2014</v>
      </c>
      <c r="Q262" s="200"/>
      <c r="R262" s="142"/>
      <c r="S262" s="134"/>
    </row>
    <row r="263" spans="1:19" ht="15" hidden="1" customHeight="1" x14ac:dyDescent="0.25">
      <c r="A263" s="163">
        <v>119</v>
      </c>
      <c r="B263" s="165" t="s">
        <v>258</v>
      </c>
      <c r="C263" s="165">
        <v>2899030</v>
      </c>
      <c r="D263" s="169" t="s">
        <v>259</v>
      </c>
      <c r="E263" s="163" t="s">
        <v>51</v>
      </c>
      <c r="F263" s="163">
        <v>839</v>
      </c>
      <c r="G263" s="163" t="s">
        <v>97</v>
      </c>
      <c r="H263" s="148">
        <v>1</v>
      </c>
      <c r="I263" s="148">
        <v>4401</v>
      </c>
      <c r="J263" s="163" t="s">
        <v>26</v>
      </c>
      <c r="K263" s="153"/>
      <c r="L263" s="150">
        <v>195760</v>
      </c>
      <c r="M263" s="174">
        <v>200000</v>
      </c>
      <c r="N263" s="135"/>
      <c r="O263" s="137"/>
      <c r="P263" s="10" t="s">
        <v>36</v>
      </c>
      <c r="Q263" s="10" t="s">
        <v>43</v>
      </c>
      <c r="R263" s="141" t="s">
        <v>28</v>
      </c>
      <c r="S263" s="133" t="s">
        <v>29</v>
      </c>
    </row>
    <row r="264" spans="1:19" hidden="1" x14ac:dyDescent="0.25">
      <c r="A264" s="164"/>
      <c r="B264" s="166"/>
      <c r="C264" s="166"/>
      <c r="D264" s="170"/>
      <c r="E264" s="164"/>
      <c r="F264" s="164"/>
      <c r="G264" s="164"/>
      <c r="H264" s="149"/>
      <c r="I264" s="149"/>
      <c r="J264" s="164"/>
      <c r="K264" s="154"/>
      <c r="L264" s="151"/>
      <c r="M264" s="175"/>
      <c r="N264" s="136"/>
      <c r="O264" s="138"/>
      <c r="P264" s="10">
        <v>2014</v>
      </c>
      <c r="Q264" s="10">
        <v>2014</v>
      </c>
      <c r="R264" s="142"/>
      <c r="S264" s="134"/>
    </row>
    <row r="265" spans="1:19" ht="15" hidden="1" customHeight="1" x14ac:dyDescent="0.25">
      <c r="A265" s="163">
        <v>120</v>
      </c>
      <c r="B265" s="165">
        <v>41665</v>
      </c>
      <c r="C265" s="165">
        <v>2619000</v>
      </c>
      <c r="D265" s="169" t="s">
        <v>260</v>
      </c>
      <c r="E265" s="163" t="s">
        <v>51</v>
      </c>
      <c r="F265" s="163">
        <v>839</v>
      </c>
      <c r="G265" s="163" t="s">
        <v>97</v>
      </c>
      <c r="H265" s="148">
        <v>89</v>
      </c>
      <c r="I265" s="148">
        <v>4401</v>
      </c>
      <c r="J265" s="163" t="s">
        <v>26</v>
      </c>
      <c r="K265" s="153"/>
      <c r="L265" s="150">
        <v>0</v>
      </c>
      <c r="M265" s="174">
        <v>412997</v>
      </c>
      <c r="N265" s="135">
        <v>412997.64</v>
      </c>
      <c r="O265" s="137">
        <v>178287.48</v>
      </c>
      <c r="P265" s="10" t="s">
        <v>65</v>
      </c>
      <c r="Q265" s="10" t="s">
        <v>43</v>
      </c>
      <c r="R265" s="141" t="s">
        <v>28</v>
      </c>
      <c r="S265" s="133" t="s">
        <v>29</v>
      </c>
    </row>
    <row r="266" spans="1:19" hidden="1" x14ac:dyDescent="0.25">
      <c r="A266" s="164"/>
      <c r="B266" s="166"/>
      <c r="C266" s="166"/>
      <c r="D266" s="170"/>
      <c r="E266" s="164"/>
      <c r="F266" s="164"/>
      <c r="G266" s="164"/>
      <c r="H266" s="149"/>
      <c r="I266" s="149"/>
      <c r="J266" s="164"/>
      <c r="K266" s="154"/>
      <c r="L266" s="151"/>
      <c r="M266" s="175"/>
      <c r="N266" s="136"/>
      <c r="O266" s="138"/>
      <c r="P266" s="10">
        <v>2014</v>
      </c>
      <c r="Q266" s="10">
        <v>2014</v>
      </c>
      <c r="R266" s="142"/>
      <c r="S266" s="134"/>
    </row>
    <row r="267" spans="1:19" ht="15" hidden="1" customHeight="1" x14ac:dyDescent="0.25">
      <c r="A267" s="163">
        <v>121</v>
      </c>
      <c r="B267" s="165" t="s">
        <v>261</v>
      </c>
      <c r="C267" s="165">
        <v>6100000</v>
      </c>
      <c r="D267" s="169" t="s">
        <v>262</v>
      </c>
      <c r="E267" s="163" t="s">
        <v>51</v>
      </c>
      <c r="F267" s="163">
        <v>839</v>
      </c>
      <c r="G267" s="163" t="s">
        <v>97</v>
      </c>
      <c r="H267" s="148">
        <v>2</v>
      </c>
      <c r="I267" s="148">
        <v>4401</v>
      </c>
      <c r="J267" s="163" t="s">
        <v>26</v>
      </c>
      <c r="K267" s="153"/>
      <c r="L267" s="150">
        <v>16886660</v>
      </c>
      <c r="M267" s="174">
        <v>0</v>
      </c>
      <c r="N267" s="135"/>
      <c r="O267" s="137"/>
      <c r="P267" s="10" t="s">
        <v>65</v>
      </c>
      <c r="Q267" s="10" t="s">
        <v>43</v>
      </c>
      <c r="R267" s="141" t="s">
        <v>28</v>
      </c>
      <c r="S267" s="133" t="s">
        <v>29</v>
      </c>
    </row>
    <row r="268" spans="1:19" hidden="1" x14ac:dyDescent="0.25">
      <c r="A268" s="164"/>
      <c r="B268" s="166"/>
      <c r="C268" s="166"/>
      <c r="D268" s="170"/>
      <c r="E268" s="164"/>
      <c r="F268" s="164"/>
      <c r="G268" s="164"/>
      <c r="H268" s="149"/>
      <c r="I268" s="149"/>
      <c r="J268" s="164"/>
      <c r="K268" s="154"/>
      <c r="L268" s="151"/>
      <c r="M268" s="175"/>
      <c r="N268" s="136"/>
      <c r="O268" s="138"/>
      <c r="P268" s="10">
        <v>2014</v>
      </c>
      <c r="Q268" s="10">
        <v>2014</v>
      </c>
      <c r="R268" s="142"/>
      <c r="S268" s="134"/>
    </row>
    <row r="269" spans="1:19" ht="15" hidden="1" customHeight="1" x14ac:dyDescent="0.25">
      <c r="A269" s="163">
        <v>122</v>
      </c>
      <c r="B269" s="165" t="s">
        <v>263</v>
      </c>
      <c r="C269" s="165">
        <v>7492089</v>
      </c>
      <c r="D269" s="169" t="s">
        <v>264</v>
      </c>
      <c r="E269" s="163" t="s">
        <v>51</v>
      </c>
      <c r="F269" s="163">
        <v>839</v>
      </c>
      <c r="G269" s="163" t="s">
        <v>97</v>
      </c>
      <c r="H269" s="148">
        <v>1</v>
      </c>
      <c r="I269" s="148">
        <v>4401</v>
      </c>
      <c r="J269" s="163" t="s">
        <v>26</v>
      </c>
      <c r="K269" s="153"/>
      <c r="L269" s="150">
        <v>0</v>
      </c>
      <c r="M269" s="174">
        <v>250000</v>
      </c>
      <c r="N269" s="135">
        <v>250000</v>
      </c>
      <c r="O269" s="137">
        <f>32140+92100</f>
        <v>124240</v>
      </c>
      <c r="P269" s="10" t="s">
        <v>35</v>
      </c>
      <c r="Q269" s="10" t="s">
        <v>43</v>
      </c>
      <c r="R269" s="141" t="s">
        <v>28</v>
      </c>
      <c r="S269" s="133" t="s">
        <v>29</v>
      </c>
    </row>
    <row r="270" spans="1:19" hidden="1" x14ac:dyDescent="0.25">
      <c r="A270" s="164"/>
      <c r="B270" s="166"/>
      <c r="C270" s="166"/>
      <c r="D270" s="170"/>
      <c r="E270" s="164"/>
      <c r="F270" s="164"/>
      <c r="G270" s="164"/>
      <c r="H270" s="149"/>
      <c r="I270" s="149"/>
      <c r="J270" s="164"/>
      <c r="K270" s="154"/>
      <c r="L270" s="151"/>
      <c r="M270" s="175"/>
      <c r="N270" s="136"/>
      <c r="O270" s="138"/>
      <c r="P270" s="10">
        <v>2014</v>
      </c>
      <c r="Q270" s="10">
        <v>2014</v>
      </c>
      <c r="R270" s="142"/>
      <c r="S270" s="134"/>
    </row>
    <row r="271" spans="1:19" s="44" customFormat="1" ht="15" hidden="1" customHeight="1" x14ac:dyDescent="0.25">
      <c r="A271" s="141">
        <v>123</v>
      </c>
      <c r="B271" s="259" t="s">
        <v>265</v>
      </c>
      <c r="C271" s="259">
        <v>5262410</v>
      </c>
      <c r="D271" s="249" t="s">
        <v>266</v>
      </c>
      <c r="E271" s="141" t="s">
        <v>51</v>
      </c>
      <c r="F271" s="141">
        <v>839</v>
      </c>
      <c r="G271" s="141" t="s">
        <v>97</v>
      </c>
      <c r="H271" s="133">
        <v>23</v>
      </c>
      <c r="I271" s="133">
        <v>4401</v>
      </c>
      <c r="J271" s="141" t="s">
        <v>26</v>
      </c>
      <c r="K271" s="255"/>
      <c r="L271" s="137">
        <v>0</v>
      </c>
      <c r="M271" s="253">
        <v>102300</v>
      </c>
      <c r="N271" s="237">
        <v>102300</v>
      </c>
      <c r="O271" s="137">
        <v>102300</v>
      </c>
      <c r="P271" s="10" t="s">
        <v>65</v>
      </c>
      <c r="Q271" s="10" t="s">
        <v>43</v>
      </c>
      <c r="R271" s="141" t="s">
        <v>28</v>
      </c>
      <c r="S271" s="133" t="s">
        <v>29</v>
      </c>
    </row>
    <row r="272" spans="1:19" s="44" customFormat="1" hidden="1" x14ac:dyDescent="0.25">
      <c r="A272" s="142"/>
      <c r="B272" s="260"/>
      <c r="C272" s="260"/>
      <c r="D272" s="250"/>
      <c r="E272" s="142"/>
      <c r="F272" s="142"/>
      <c r="G272" s="142"/>
      <c r="H272" s="134"/>
      <c r="I272" s="134"/>
      <c r="J272" s="142"/>
      <c r="K272" s="256"/>
      <c r="L272" s="138"/>
      <c r="M272" s="254"/>
      <c r="N272" s="238"/>
      <c r="O272" s="138"/>
      <c r="P272" s="10">
        <v>2014</v>
      </c>
      <c r="Q272" s="10">
        <v>2014</v>
      </c>
      <c r="R272" s="142"/>
      <c r="S272" s="134"/>
    </row>
    <row r="273" spans="1:19" ht="15" hidden="1" customHeight="1" x14ac:dyDescent="0.25">
      <c r="A273" s="163">
        <v>124</v>
      </c>
      <c r="B273" s="165" t="s">
        <v>229</v>
      </c>
      <c r="C273" s="165">
        <v>4540020</v>
      </c>
      <c r="D273" s="169" t="s">
        <v>267</v>
      </c>
      <c r="E273" s="163" t="s">
        <v>51</v>
      </c>
      <c r="F273" s="163">
        <v>839</v>
      </c>
      <c r="G273" s="163" t="s">
        <v>97</v>
      </c>
      <c r="H273" s="148">
        <v>1</v>
      </c>
      <c r="I273" s="148">
        <v>4401</v>
      </c>
      <c r="J273" s="163" t="s">
        <v>26</v>
      </c>
      <c r="K273" s="153"/>
      <c r="L273" s="150">
        <v>14000000</v>
      </c>
      <c r="M273" s="174">
        <v>548266.02</v>
      </c>
      <c r="N273" s="135">
        <v>548266.02</v>
      </c>
      <c r="O273" s="137">
        <v>373833.82</v>
      </c>
      <c r="P273" s="10" t="s">
        <v>53</v>
      </c>
      <c r="Q273" s="199">
        <v>41974</v>
      </c>
      <c r="R273" s="141" t="s">
        <v>28</v>
      </c>
      <c r="S273" s="133" t="s">
        <v>29</v>
      </c>
    </row>
    <row r="274" spans="1:19" hidden="1" x14ac:dyDescent="0.25">
      <c r="A274" s="164"/>
      <c r="B274" s="166"/>
      <c r="C274" s="166"/>
      <c r="D274" s="170"/>
      <c r="E274" s="164"/>
      <c r="F274" s="164"/>
      <c r="G274" s="164"/>
      <c r="H274" s="149"/>
      <c r="I274" s="149"/>
      <c r="J274" s="164"/>
      <c r="K274" s="154"/>
      <c r="L274" s="151"/>
      <c r="M274" s="175"/>
      <c r="N274" s="136"/>
      <c r="O274" s="138"/>
      <c r="P274" s="10">
        <v>2014</v>
      </c>
      <c r="Q274" s="200"/>
      <c r="R274" s="142"/>
      <c r="S274" s="134"/>
    </row>
    <row r="275" spans="1:19" s="6" customFormat="1" ht="15" hidden="1" customHeight="1" x14ac:dyDescent="0.25">
      <c r="A275" s="217">
        <v>123</v>
      </c>
      <c r="B275" s="219" t="s">
        <v>172</v>
      </c>
      <c r="C275" s="219" t="s">
        <v>268</v>
      </c>
      <c r="D275" s="221" t="s">
        <v>269</v>
      </c>
      <c r="E275" s="217" t="s">
        <v>51</v>
      </c>
      <c r="F275" s="217">
        <v>839</v>
      </c>
      <c r="G275" s="217" t="s">
        <v>97</v>
      </c>
      <c r="H275" s="213">
        <v>1</v>
      </c>
      <c r="I275" s="213">
        <v>4401</v>
      </c>
      <c r="J275" s="217" t="s">
        <v>26</v>
      </c>
      <c r="K275" s="153"/>
      <c r="L275" s="215"/>
      <c r="M275" s="174">
        <v>299052</v>
      </c>
      <c r="N275" s="135">
        <v>299052</v>
      </c>
      <c r="O275" s="137">
        <v>299052</v>
      </c>
      <c r="P275" s="18" t="s">
        <v>65</v>
      </c>
      <c r="Q275" s="209">
        <v>41974</v>
      </c>
      <c r="R275" s="211" t="s">
        <v>28</v>
      </c>
      <c r="S275" s="207" t="s">
        <v>29</v>
      </c>
    </row>
    <row r="276" spans="1:19" s="6" customFormat="1" hidden="1" x14ac:dyDescent="0.25">
      <c r="A276" s="218"/>
      <c r="B276" s="220"/>
      <c r="C276" s="220"/>
      <c r="D276" s="222"/>
      <c r="E276" s="218"/>
      <c r="F276" s="218"/>
      <c r="G276" s="218"/>
      <c r="H276" s="214"/>
      <c r="I276" s="214"/>
      <c r="J276" s="218"/>
      <c r="K276" s="154"/>
      <c r="L276" s="216"/>
      <c r="M276" s="175"/>
      <c r="N276" s="136"/>
      <c r="O276" s="138"/>
      <c r="P276" s="18">
        <v>2014</v>
      </c>
      <c r="Q276" s="210"/>
      <c r="R276" s="212"/>
      <c r="S276" s="208"/>
    </row>
    <row r="277" spans="1:19" s="6" customFormat="1" ht="15" hidden="1" customHeight="1" x14ac:dyDescent="0.25">
      <c r="A277" s="217">
        <v>124</v>
      </c>
      <c r="B277" s="219" t="s">
        <v>170</v>
      </c>
      <c r="C277" s="219" t="s">
        <v>270</v>
      </c>
      <c r="D277" s="221" t="s">
        <v>271</v>
      </c>
      <c r="E277" s="217" t="s">
        <v>51</v>
      </c>
      <c r="F277" s="217">
        <v>839</v>
      </c>
      <c r="G277" s="217" t="s">
        <v>97</v>
      </c>
      <c r="H277" s="213">
        <v>1</v>
      </c>
      <c r="I277" s="213">
        <v>4401</v>
      </c>
      <c r="J277" s="217" t="s">
        <v>26</v>
      </c>
      <c r="K277" s="153"/>
      <c r="L277" s="215"/>
      <c r="M277" s="174">
        <v>126305.78</v>
      </c>
      <c r="N277" s="135">
        <v>126305.78</v>
      </c>
      <c r="O277" s="137">
        <v>0</v>
      </c>
      <c r="P277" s="18" t="s">
        <v>35</v>
      </c>
      <c r="Q277" s="209">
        <v>41974</v>
      </c>
      <c r="R277" s="211" t="s">
        <v>28</v>
      </c>
      <c r="S277" s="207" t="s">
        <v>29</v>
      </c>
    </row>
    <row r="278" spans="1:19" s="6" customFormat="1" hidden="1" x14ac:dyDescent="0.25">
      <c r="A278" s="218"/>
      <c r="B278" s="220"/>
      <c r="C278" s="220"/>
      <c r="D278" s="222"/>
      <c r="E278" s="218"/>
      <c r="F278" s="218"/>
      <c r="G278" s="218"/>
      <c r="H278" s="214"/>
      <c r="I278" s="214"/>
      <c r="J278" s="218"/>
      <c r="K278" s="154"/>
      <c r="L278" s="216"/>
      <c r="M278" s="175"/>
      <c r="N278" s="136"/>
      <c r="O278" s="138"/>
      <c r="P278" s="18">
        <v>2014</v>
      </c>
      <c r="Q278" s="210"/>
      <c r="R278" s="212"/>
      <c r="S278" s="208"/>
    </row>
    <row r="279" spans="1:19" s="6" customFormat="1" ht="15" hidden="1" customHeight="1" x14ac:dyDescent="0.25">
      <c r="A279" s="217">
        <v>125</v>
      </c>
      <c r="B279" s="219" t="s">
        <v>170</v>
      </c>
      <c r="C279" s="219" t="s">
        <v>270</v>
      </c>
      <c r="D279" s="221" t="s">
        <v>272</v>
      </c>
      <c r="E279" s="217" t="s">
        <v>51</v>
      </c>
      <c r="F279" s="217">
        <v>839</v>
      </c>
      <c r="G279" s="217" t="s">
        <v>97</v>
      </c>
      <c r="H279" s="213">
        <v>1</v>
      </c>
      <c r="I279" s="213">
        <v>4401</v>
      </c>
      <c r="J279" s="217" t="s">
        <v>26</v>
      </c>
      <c r="K279" s="153"/>
      <c r="L279" s="215"/>
      <c r="M279" s="174">
        <v>150099.16</v>
      </c>
      <c r="N279" s="135">
        <v>150099.16</v>
      </c>
      <c r="O279" s="137">
        <v>150099.16</v>
      </c>
      <c r="P279" s="18" t="s">
        <v>35</v>
      </c>
      <c r="Q279" s="209">
        <v>41974</v>
      </c>
      <c r="R279" s="211" t="s">
        <v>28</v>
      </c>
      <c r="S279" s="207" t="s">
        <v>29</v>
      </c>
    </row>
    <row r="280" spans="1:19" s="6" customFormat="1" hidden="1" x14ac:dyDescent="0.25">
      <c r="A280" s="218"/>
      <c r="B280" s="220"/>
      <c r="C280" s="220"/>
      <c r="D280" s="222"/>
      <c r="E280" s="218"/>
      <c r="F280" s="218"/>
      <c r="G280" s="218"/>
      <c r="H280" s="214"/>
      <c r="I280" s="214"/>
      <c r="J280" s="218"/>
      <c r="K280" s="154"/>
      <c r="L280" s="216"/>
      <c r="M280" s="175"/>
      <c r="N280" s="136"/>
      <c r="O280" s="138"/>
      <c r="P280" s="18">
        <v>2014</v>
      </c>
      <c r="Q280" s="210"/>
      <c r="R280" s="212"/>
      <c r="S280" s="208"/>
    </row>
    <row r="281" spans="1:19" s="6" customFormat="1" ht="15" hidden="1" customHeight="1" x14ac:dyDescent="0.25">
      <c r="A281" s="217">
        <v>126</v>
      </c>
      <c r="B281" s="219" t="s">
        <v>170</v>
      </c>
      <c r="C281" s="219" t="s">
        <v>270</v>
      </c>
      <c r="D281" s="221" t="s">
        <v>273</v>
      </c>
      <c r="E281" s="217" t="s">
        <v>51</v>
      </c>
      <c r="F281" s="217">
        <v>839</v>
      </c>
      <c r="G281" s="217" t="s">
        <v>97</v>
      </c>
      <c r="H281" s="213">
        <v>1</v>
      </c>
      <c r="I281" s="213">
        <v>4401</v>
      </c>
      <c r="J281" s="217" t="s">
        <v>26</v>
      </c>
      <c r="K281" s="153"/>
      <c r="L281" s="215"/>
      <c r="M281" s="174">
        <v>101474.59</v>
      </c>
      <c r="N281" s="135">
        <v>101474.59</v>
      </c>
      <c r="O281" s="137">
        <v>0</v>
      </c>
      <c r="P281" s="18" t="s">
        <v>35</v>
      </c>
      <c r="Q281" s="209">
        <v>41974</v>
      </c>
      <c r="R281" s="211" t="s">
        <v>28</v>
      </c>
      <c r="S281" s="207" t="s">
        <v>29</v>
      </c>
    </row>
    <row r="282" spans="1:19" s="6" customFormat="1" hidden="1" x14ac:dyDescent="0.25">
      <c r="A282" s="218"/>
      <c r="B282" s="220"/>
      <c r="C282" s="220"/>
      <c r="D282" s="222"/>
      <c r="E282" s="218"/>
      <c r="F282" s="218"/>
      <c r="G282" s="218"/>
      <c r="H282" s="214"/>
      <c r="I282" s="214"/>
      <c r="J282" s="218"/>
      <c r="K282" s="154"/>
      <c r="L282" s="216"/>
      <c r="M282" s="175"/>
      <c r="N282" s="136"/>
      <c r="O282" s="138"/>
      <c r="P282" s="18">
        <v>2014</v>
      </c>
      <c r="Q282" s="210"/>
      <c r="R282" s="212"/>
      <c r="S282" s="208"/>
    </row>
    <row r="283" spans="1:19" s="6" customFormat="1" ht="25.5" hidden="1" customHeight="1" x14ac:dyDescent="0.25">
      <c r="A283" s="217">
        <v>127</v>
      </c>
      <c r="B283" s="219" t="s">
        <v>274</v>
      </c>
      <c r="C283" s="219" t="s">
        <v>275</v>
      </c>
      <c r="D283" s="221" t="s">
        <v>276</v>
      </c>
      <c r="E283" s="217" t="s">
        <v>51</v>
      </c>
      <c r="F283" s="217">
        <v>839</v>
      </c>
      <c r="G283" s="217" t="s">
        <v>97</v>
      </c>
      <c r="H283" s="213">
        <v>1</v>
      </c>
      <c r="I283" s="213">
        <v>4401</v>
      </c>
      <c r="J283" s="217" t="s">
        <v>26</v>
      </c>
      <c r="K283" s="153"/>
      <c r="L283" s="215"/>
      <c r="M283" s="174">
        <v>108945</v>
      </c>
      <c r="N283" s="135">
        <v>108945</v>
      </c>
      <c r="O283" s="137">
        <v>56000</v>
      </c>
      <c r="P283" s="18" t="s">
        <v>48</v>
      </c>
      <c r="Q283" s="209">
        <v>41974</v>
      </c>
      <c r="R283" s="211" t="s">
        <v>28</v>
      </c>
      <c r="S283" s="207" t="s">
        <v>29</v>
      </c>
    </row>
    <row r="284" spans="1:19" s="6" customFormat="1" hidden="1" x14ac:dyDescent="0.25">
      <c r="A284" s="218"/>
      <c r="B284" s="220"/>
      <c r="C284" s="220"/>
      <c r="D284" s="222"/>
      <c r="E284" s="218"/>
      <c r="F284" s="218"/>
      <c r="G284" s="218"/>
      <c r="H284" s="214"/>
      <c r="I284" s="214"/>
      <c r="J284" s="218"/>
      <c r="K284" s="154"/>
      <c r="L284" s="216"/>
      <c r="M284" s="175"/>
      <c r="N284" s="136"/>
      <c r="O284" s="138"/>
      <c r="P284" s="18">
        <v>2014</v>
      </c>
      <c r="Q284" s="210"/>
      <c r="R284" s="212"/>
      <c r="S284" s="208"/>
    </row>
    <row r="285" spans="1:19" s="6" customFormat="1" ht="25.5" hidden="1" customHeight="1" x14ac:dyDescent="0.25">
      <c r="A285" s="217">
        <v>128</v>
      </c>
      <c r="B285" s="219" t="s">
        <v>241</v>
      </c>
      <c r="C285" s="219" t="s">
        <v>277</v>
      </c>
      <c r="D285" s="221" t="s">
        <v>278</v>
      </c>
      <c r="E285" s="217" t="s">
        <v>51</v>
      </c>
      <c r="F285" s="217">
        <v>839</v>
      </c>
      <c r="G285" s="217" t="s">
        <v>97</v>
      </c>
      <c r="H285" s="213">
        <v>1</v>
      </c>
      <c r="I285" s="213">
        <v>4401</v>
      </c>
      <c r="J285" s="217" t="s">
        <v>26</v>
      </c>
      <c r="K285" s="153"/>
      <c r="L285" s="215"/>
      <c r="M285" s="174">
        <v>373009.8</v>
      </c>
      <c r="N285" s="135">
        <v>373009.8</v>
      </c>
      <c r="O285" s="137">
        <v>373009.8</v>
      </c>
      <c r="P285" s="18" t="s">
        <v>65</v>
      </c>
      <c r="Q285" s="209">
        <v>41974</v>
      </c>
      <c r="R285" s="211" t="s">
        <v>28</v>
      </c>
      <c r="S285" s="207" t="s">
        <v>29</v>
      </c>
    </row>
    <row r="286" spans="1:19" s="6" customFormat="1" hidden="1" x14ac:dyDescent="0.25">
      <c r="A286" s="218"/>
      <c r="B286" s="220"/>
      <c r="C286" s="220"/>
      <c r="D286" s="222"/>
      <c r="E286" s="218"/>
      <c r="F286" s="218"/>
      <c r="G286" s="218"/>
      <c r="H286" s="214"/>
      <c r="I286" s="214"/>
      <c r="J286" s="218"/>
      <c r="K286" s="154"/>
      <c r="L286" s="216"/>
      <c r="M286" s="175"/>
      <c r="N286" s="136"/>
      <c r="O286" s="138"/>
      <c r="P286" s="18">
        <v>2014</v>
      </c>
      <c r="Q286" s="210"/>
      <c r="R286" s="212"/>
      <c r="S286" s="208"/>
    </row>
    <row r="287" spans="1:19" s="6" customFormat="1" ht="25.5" hidden="1" customHeight="1" x14ac:dyDescent="0.25">
      <c r="A287" s="217">
        <v>129</v>
      </c>
      <c r="B287" s="219" t="s">
        <v>229</v>
      </c>
      <c r="C287" s="219" t="s">
        <v>279</v>
      </c>
      <c r="D287" s="221" t="s">
        <v>280</v>
      </c>
      <c r="E287" s="217" t="s">
        <v>51</v>
      </c>
      <c r="F287" s="217">
        <v>839</v>
      </c>
      <c r="G287" s="217" t="s">
        <v>97</v>
      </c>
      <c r="H287" s="213">
        <v>1</v>
      </c>
      <c r="I287" s="213">
        <v>4401</v>
      </c>
      <c r="J287" s="217" t="s">
        <v>26</v>
      </c>
      <c r="K287" s="153"/>
      <c r="L287" s="215"/>
      <c r="M287" s="174">
        <v>187121.69</v>
      </c>
      <c r="N287" s="135">
        <v>187121.69</v>
      </c>
      <c r="O287" s="137">
        <v>280681.69</v>
      </c>
      <c r="P287" s="18" t="s">
        <v>35</v>
      </c>
      <c r="Q287" s="209">
        <v>41974</v>
      </c>
      <c r="R287" s="211" t="s">
        <v>28</v>
      </c>
      <c r="S287" s="207" t="s">
        <v>29</v>
      </c>
    </row>
    <row r="288" spans="1:19" s="6" customFormat="1" hidden="1" x14ac:dyDescent="0.25">
      <c r="A288" s="218"/>
      <c r="B288" s="220"/>
      <c r="C288" s="220"/>
      <c r="D288" s="222"/>
      <c r="E288" s="218"/>
      <c r="F288" s="218"/>
      <c r="G288" s="218"/>
      <c r="H288" s="214"/>
      <c r="I288" s="214"/>
      <c r="J288" s="218"/>
      <c r="K288" s="154"/>
      <c r="L288" s="216"/>
      <c r="M288" s="175"/>
      <c r="N288" s="136"/>
      <c r="O288" s="138"/>
      <c r="P288" s="18">
        <v>2014</v>
      </c>
      <c r="Q288" s="210"/>
      <c r="R288" s="212"/>
      <c r="S288" s="208"/>
    </row>
    <row r="289" spans="1:19" s="6" customFormat="1" ht="25.5" hidden="1" customHeight="1" x14ac:dyDescent="0.25">
      <c r="A289" s="217">
        <v>130</v>
      </c>
      <c r="B289" s="219" t="s">
        <v>281</v>
      </c>
      <c r="C289" s="219" t="s">
        <v>282</v>
      </c>
      <c r="D289" s="221" t="s">
        <v>283</v>
      </c>
      <c r="E289" s="217" t="s">
        <v>51</v>
      </c>
      <c r="F289" s="217">
        <v>839</v>
      </c>
      <c r="G289" s="217" t="s">
        <v>97</v>
      </c>
      <c r="H289" s="213">
        <v>1</v>
      </c>
      <c r="I289" s="213">
        <v>4401</v>
      </c>
      <c r="J289" s="217" t="s">
        <v>26</v>
      </c>
      <c r="K289" s="153"/>
      <c r="L289" s="215"/>
      <c r="M289" s="174">
        <v>179400</v>
      </c>
      <c r="N289" s="135">
        <v>179400</v>
      </c>
      <c r="O289" s="137">
        <v>179400</v>
      </c>
      <c r="P289" s="18" t="s">
        <v>48</v>
      </c>
      <c r="Q289" s="209">
        <v>41974</v>
      </c>
      <c r="R289" s="211" t="s">
        <v>28</v>
      </c>
      <c r="S289" s="207" t="s">
        <v>29</v>
      </c>
    </row>
    <row r="290" spans="1:19" s="6" customFormat="1" hidden="1" x14ac:dyDescent="0.25">
      <c r="A290" s="218"/>
      <c r="B290" s="220"/>
      <c r="C290" s="220"/>
      <c r="D290" s="222"/>
      <c r="E290" s="218"/>
      <c r="F290" s="218"/>
      <c r="G290" s="218"/>
      <c r="H290" s="214"/>
      <c r="I290" s="214"/>
      <c r="J290" s="218"/>
      <c r="K290" s="154"/>
      <c r="L290" s="216"/>
      <c r="M290" s="175"/>
      <c r="N290" s="136"/>
      <c r="O290" s="138"/>
      <c r="P290" s="18">
        <v>2014</v>
      </c>
      <c r="Q290" s="210"/>
      <c r="R290" s="212"/>
      <c r="S290" s="208"/>
    </row>
    <row r="291" spans="1:19" s="6" customFormat="1" ht="25.5" hidden="1" customHeight="1" x14ac:dyDescent="0.25">
      <c r="A291" s="217">
        <v>131</v>
      </c>
      <c r="B291" s="219" t="s">
        <v>229</v>
      </c>
      <c r="C291" s="219" t="s">
        <v>279</v>
      </c>
      <c r="D291" s="221" t="s">
        <v>284</v>
      </c>
      <c r="E291" s="217" t="s">
        <v>51</v>
      </c>
      <c r="F291" s="217">
        <v>839</v>
      </c>
      <c r="G291" s="217" t="s">
        <v>97</v>
      </c>
      <c r="H291" s="213">
        <v>1</v>
      </c>
      <c r="I291" s="213">
        <v>4401</v>
      </c>
      <c r="J291" s="217" t="s">
        <v>26</v>
      </c>
      <c r="K291" s="153"/>
      <c r="L291" s="215"/>
      <c r="M291" s="174">
        <v>1000000</v>
      </c>
      <c r="N291" s="135">
        <v>745974.59</v>
      </c>
      <c r="O291" s="137">
        <f>51700.74+563034.21</f>
        <v>614734.94999999995</v>
      </c>
      <c r="P291" s="18" t="s">
        <v>202</v>
      </c>
      <c r="Q291" s="209">
        <v>41974</v>
      </c>
      <c r="R291" s="211" t="s">
        <v>28</v>
      </c>
      <c r="S291" s="207" t="s">
        <v>29</v>
      </c>
    </row>
    <row r="292" spans="1:19" s="6" customFormat="1" hidden="1" x14ac:dyDescent="0.25">
      <c r="A292" s="218"/>
      <c r="B292" s="220"/>
      <c r="C292" s="220"/>
      <c r="D292" s="222"/>
      <c r="E292" s="218"/>
      <c r="F292" s="218"/>
      <c r="G292" s="218"/>
      <c r="H292" s="214"/>
      <c r="I292" s="214"/>
      <c r="J292" s="218"/>
      <c r="K292" s="154"/>
      <c r="L292" s="216"/>
      <c r="M292" s="175"/>
      <c r="N292" s="136"/>
      <c r="O292" s="138"/>
      <c r="P292" s="18">
        <v>2014</v>
      </c>
      <c r="Q292" s="210"/>
      <c r="R292" s="212"/>
      <c r="S292" s="208"/>
    </row>
    <row r="293" spans="1:19" s="8" customFormat="1" ht="25.5" hidden="1" customHeight="1" x14ac:dyDescent="0.25">
      <c r="A293" s="231"/>
      <c r="B293" s="233" t="s">
        <v>229</v>
      </c>
      <c r="C293" s="233" t="s">
        <v>279</v>
      </c>
      <c r="D293" s="235" t="s">
        <v>285</v>
      </c>
      <c r="E293" s="231" t="s">
        <v>51</v>
      </c>
      <c r="F293" s="231">
        <v>839</v>
      </c>
      <c r="G293" s="231" t="s">
        <v>97</v>
      </c>
      <c r="H293" s="229">
        <v>1</v>
      </c>
      <c r="I293" s="229">
        <v>4401</v>
      </c>
      <c r="J293" s="231" t="s">
        <v>26</v>
      </c>
      <c r="K293" s="153"/>
      <c r="L293" s="135"/>
      <c r="M293" s="174">
        <v>306910</v>
      </c>
      <c r="N293" s="135">
        <v>306910</v>
      </c>
      <c r="O293" s="137">
        <v>306910</v>
      </c>
      <c r="P293" s="19"/>
      <c r="Q293" s="225"/>
      <c r="R293" s="227"/>
      <c r="S293" s="223"/>
    </row>
    <row r="294" spans="1:19" s="8" customFormat="1" hidden="1" x14ac:dyDescent="0.25">
      <c r="A294" s="232"/>
      <c r="B294" s="234"/>
      <c r="C294" s="234"/>
      <c r="D294" s="236"/>
      <c r="E294" s="232"/>
      <c r="F294" s="232"/>
      <c r="G294" s="232"/>
      <c r="H294" s="230"/>
      <c r="I294" s="230"/>
      <c r="J294" s="232"/>
      <c r="K294" s="154"/>
      <c r="L294" s="136"/>
      <c r="M294" s="175"/>
      <c r="N294" s="136"/>
      <c r="O294" s="138"/>
      <c r="P294" s="19"/>
      <c r="Q294" s="226"/>
      <c r="R294" s="228"/>
      <c r="S294" s="224"/>
    </row>
    <row r="295" spans="1:19" s="8" customFormat="1" ht="25.5" hidden="1" customHeight="1" x14ac:dyDescent="0.25">
      <c r="A295" s="231"/>
      <c r="B295" s="233" t="s">
        <v>254</v>
      </c>
      <c r="C295" s="233" t="s">
        <v>286</v>
      </c>
      <c r="D295" s="235" t="s">
        <v>287</v>
      </c>
      <c r="E295" s="231" t="s">
        <v>51</v>
      </c>
      <c r="F295" s="231">
        <v>839</v>
      </c>
      <c r="G295" s="231" t="s">
        <v>97</v>
      </c>
      <c r="H295" s="229">
        <v>1</v>
      </c>
      <c r="I295" s="229">
        <v>4401</v>
      </c>
      <c r="J295" s="231" t="s">
        <v>26</v>
      </c>
      <c r="K295" s="153"/>
      <c r="L295" s="135"/>
      <c r="M295" s="174">
        <v>154378</v>
      </c>
      <c r="N295" s="135">
        <v>154378</v>
      </c>
      <c r="O295" s="137">
        <v>154378</v>
      </c>
      <c r="P295" s="19"/>
      <c r="Q295" s="225"/>
      <c r="R295" s="227"/>
      <c r="S295" s="223"/>
    </row>
    <row r="296" spans="1:19" s="8" customFormat="1" hidden="1" x14ac:dyDescent="0.25">
      <c r="A296" s="232"/>
      <c r="B296" s="234"/>
      <c r="C296" s="234"/>
      <c r="D296" s="236"/>
      <c r="E296" s="232"/>
      <c r="F296" s="232"/>
      <c r="G296" s="232"/>
      <c r="H296" s="230"/>
      <c r="I296" s="230"/>
      <c r="J296" s="232"/>
      <c r="K296" s="154"/>
      <c r="L296" s="136"/>
      <c r="M296" s="175"/>
      <c r="N296" s="136"/>
      <c r="O296" s="138"/>
      <c r="P296" s="19"/>
      <c r="Q296" s="226"/>
      <c r="R296" s="228"/>
      <c r="S296" s="224"/>
    </row>
    <row r="297" spans="1:19" s="8" customFormat="1" ht="25.5" hidden="1" customHeight="1" x14ac:dyDescent="0.25">
      <c r="A297" s="231"/>
      <c r="B297" s="233" t="s">
        <v>121</v>
      </c>
      <c r="C297" s="233" t="s">
        <v>344</v>
      </c>
      <c r="D297" s="235" t="s">
        <v>345</v>
      </c>
      <c r="E297" s="231" t="s">
        <v>51</v>
      </c>
      <c r="F297" s="231">
        <v>839</v>
      </c>
      <c r="G297" s="231" t="s">
        <v>97</v>
      </c>
      <c r="H297" s="229">
        <v>1</v>
      </c>
      <c r="I297" s="229">
        <v>4401</v>
      </c>
      <c r="J297" s="231" t="s">
        <v>26</v>
      </c>
      <c r="K297" s="153"/>
      <c r="L297" s="135"/>
      <c r="M297" s="174">
        <v>421977.57</v>
      </c>
      <c r="N297" s="135"/>
      <c r="O297" s="137"/>
      <c r="P297" s="19"/>
      <c r="Q297" s="225"/>
      <c r="R297" s="227"/>
      <c r="S297" s="223"/>
    </row>
    <row r="298" spans="1:19" s="8" customFormat="1" hidden="1" x14ac:dyDescent="0.25">
      <c r="A298" s="232"/>
      <c r="B298" s="234"/>
      <c r="C298" s="234"/>
      <c r="D298" s="236"/>
      <c r="E298" s="232"/>
      <c r="F298" s="232"/>
      <c r="G298" s="232"/>
      <c r="H298" s="230"/>
      <c r="I298" s="230"/>
      <c r="J298" s="232"/>
      <c r="K298" s="154"/>
      <c r="L298" s="136"/>
      <c r="M298" s="175"/>
      <c r="N298" s="136"/>
      <c r="O298" s="138"/>
      <c r="P298" s="19"/>
      <c r="Q298" s="226"/>
      <c r="R298" s="228"/>
      <c r="S298" s="224"/>
    </row>
    <row r="299" spans="1:19" x14ac:dyDescent="0.25">
      <c r="A299" s="3"/>
      <c r="B299" s="11"/>
      <c r="C299" s="11"/>
      <c r="D299" s="12" t="s">
        <v>380</v>
      </c>
      <c r="E299" s="4"/>
      <c r="F299" s="3"/>
      <c r="G299" s="3"/>
      <c r="H299" s="4"/>
      <c r="I299" s="4"/>
      <c r="J299" s="3"/>
      <c r="K299" s="37">
        <f>SUM(K159:K298)</f>
        <v>0</v>
      </c>
      <c r="L299" s="37">
        <f>SUM(L159:L298)</f>
        <v>73729793</v>
      </c>
      <c r="M299" s="37">
        <f>SUM(M159:M298)</f>
        <v>60961390</v>
      </c>
      <c r="N299" s="37">
        <f>SUM(N159:N298)</f>
        <v>56742026.81000001</v>
      </c>
      <c r="O299" s="37">
        <f>SUM(O159:O298)</f>
        <v>38758420.199999981</v>
      </c>
      <c r="P299" s="10"/>
      <c r="Q299" s="10"/>
      <c r="R299" s="10"/>
      <c r="S299" s="10"/>
    </row>
    <row r="300" spans="1:19" ht="15" hidden="1" customHeight="1" x14ac:dyDescent="0.25">
      <c r="A300" s="160" t="s">
        <v>378</v>
      </c>
      <c r="B300" s="161"/>
      <c r="C300" s="161"/>
      <c r="D300" s="161"/>
      <c r="E300" s="161"/>
      <c r="F300" s="161"/>
      <c r="G300" s="161"/>
      <c r="H300" s="161"/>
      <c r="I300" s="161"/>
      <c r="J300" s="161"/>
      <c r="K300" s="161"/>
      <c r="L300" s="161"/>
      <c r="M300" s="161"/>
      <c r="N300" s="161"/>
      <c r="O300" s="161"/>
      <c r="P300" s="161"/>
      <c r="Q300" s="161"/>
      <c r="R300" s="161"/>
      <c r="S300" s="162"/>
    </row>
    <row r="301" spans="1:19" ht="15" hidden="1" customHeight="1" x14ac:dyDescent="0.25">
      <c r="A301" s="163">
        <v>125</v>
      </c>
      <c r="B301" s="203" t="s">
        <v>288</v>
      </c>
      <c r="C301" s="203">
        <v>2921730</v>
      </c>
      <c r="D301" s="169" t="s">
        <v>289</v>
      </c>
      <c r="E301" s="148" t="s">
        <v>24</v>
      </c>
      <c r="F301" s="163">
        <v>796</v>
      </c>
      <c r="G301" s="163" t="s">
        <v>52</v>
      </c>
      <c r="H301" s="148">
        <v>1</v>
      </c>
      <c r="I301" s="148">
        <v>4401</v>
      </c>
      <c r="J301" s="163" t="s">
        <v>26</v>
      </c>
      <c r="K301" s="153"/>
      <c r="L301" s="150">
        <v>2602372</v>
      </c>
      <c r="M301" s="174">
        <v>2602372</v>
      </c>
      <c r="N301" s="135">
        <v>2580000</v>
      </c>
      <c r="O301" s="137">
        <v>2580000</v>
      </c>
      <c r="P301" s="10" t="s">
        <v>290</v>
      </c>
      <c r="Q301" s="199">
        <v>41974</v>
      </c>
      <c r="R301" s="141" t="s">
        <v>28</v>
      </c>
      <c r="S301" s="133" t="s">
        <v>29</v>
      </c>
    </row>
    <row r="302" spans="1:19" hidden="1" x14ac:dyDescent="0.25">
      <c r="A302" s="164"/>
      <c r="B302" s="204"/>
      <c r="C302" s="204"/>
      <c r="D302" s="170"/>
      <c r="E302" s="149"/>
      <c r="F302" s="164"/>
      <c r="G302" s="164"/>
      <c r="H302" s="149"/>
      <c r="I302" s="149"/>
      <c r="J302" s="164"/>
      <c r="K302" s="154"/>
      <c r="L302" s="151"/>
      <c r="M302" s="175"/>
      <c r="N302" s="136"/>
      <c r="O302" s="138"/>
      <c r="P302" s="10">
        <v>2014</v>
      </c>
      <c r="Q302" s="200"/>
      <c r="R302" s="142"/>
      <c r="S302" s="134"/>
    </row>
    <row r="303" spans="1:19" ht="15" hidden="1" customHeight="1" x14ac:dyDescent="0.25">
      <c r="A303" s="163">
        <v>126</v>
      </c>
      <c r="B303" s="203" t="s">
        <v>176</v>
      </c>
      <c r="C303" s="203">
        <v>3230155</v>
      </c>
      <c r="D303" s="167" t="s">
        <v>291</v>
      </c>
      <c r="E303" s="148" t="s">
        <v>24</v>
      </c>
      <c r="F303" s="163">
        <v>839</v>
      </c>
      <c r="G303" s="163" t="s">
        <v>292</v>
      </c>
      <c r="H303" s="148">
        <v>2</v>
      </c>
      <c r="I303" s="148">
        <v>4401</v>
      </c>
      <c r="J303" s="163" t="s">
        <v>26</v>
      </c>
      <c r="K303" s="153"/>
      <c r="L303" s="150">
        <v>773506.52</v>
      </c>
      <c r="M303" s="174">
        <v>655514</v>
      </c>
      <c r="N303" s="135">
        <v>655514</v>
      </c>
      <c r="O303" s="137">
        <f>327792+327722</f>
        <v>655514</v>
      </c>
      <c r="P303" s="10" t="s">
        <v>85</v>
      </c>
      <c r="Q303" s="199">
        <v>41974</v>
      </c>
      <c r="R303" s="141" t="s">
        <v>28</v>
      </c>
      <c r="S303" s="133" t="s">
        <v>29</v>
      </c>
    </row>
    <row r="304" spans="1:19" hidden="1" x14ac:dyDescent="0.25">
      <c r="A304" s="164"/>
      <c r="B304" s="204"/>
      <c r="C304" s="204"/>
      <c r="D304" s="168"/>
      <c r="E304" s="149"/>
      <c r="F304" s="164"/>
      <c r="G304" s="164"/>
      <c r="H304" s="149"/>
      <c r="I304" s="149"/>
      <c r="J304" s="164"/>
      <c r="K304" s="154"/>
      <c r="L304" s="151"/>
      <c r="M304" s="175"/>
      <c r="N304" s="136"/>
      <c r="O304" s="138"/>
      <c r="P304" s="10">
        <v>2014</v>
      </c>
      <c r="Q304" s="200"/>
      <c r="R304" s="142"/>
      <c r="S304" s="134"/>
    </row>
    <row r="305" spans="1:19" ht="15" hidden="1" customHeight="1" x14ac:dyDescent="0.25">
      <c r="A305" s="163">
        <v>127</v>
      </c>
      <c r="B305" s="203" t="s">
        <v>293</v>
      </c>
      <c r="C305" s="203">
        <v>5235020</v>
      </c>
      <c r="D305" s="167" t="s">
        <v>294</v>
      </c>
      <c r="E305" s="148" t="s">
        <v>24</v>
      </c>
      <c r="F305" s="163">
        <v>796</v>
      </c>
      <c r="G305" s="163" t="s">
        <v>52</v>
      </c>
      <c r="H305" s="148">
        <v>1</v>
      </c>
      <c r="I305" s="148">
        <v>4401</v>
      </c>
      <c r="J305" s="163" t="s">
        <v>26</v>
      </c>
      <c r="K305" s="153"/>
      <c r="L305" s="150">
        <v>578907</v>
      </c>
      <c r="M305" s="174">
        <v>578907</v>
      </c>
      <c r="N305" s="237">
        <v>578907</v>
      </c>
      <c r="O305" s="137">
        <v>578907</v>
      </c>
      <c r="P305" s="10" t="s">
        <v>43</v>
      </c>
      <c r="Q305" s="199">
        <v>41974</v>
      </c>
      <c r="R305" s="141" t="s">
        <v>28</v>
      </c>
      <c r="S305" s="133" t="s">
        <v>29</v>
      </c>
    </row>
    <row r="306" spans="1:19" hidden="1" x14ac:dyDescent="0.25">
      <c r="A306" s="164"/>
      <c r="B306" s="204"/>
      <c r="C306" s="204"/>
      <c r="D306" s="168"/>
      <c r="E306" s="149"/>
      <c r="F306" s="164"/>
      <c r="G306" s="164"/>
      <c r="H306" s="149"/>
      <c r="I306" s="149"/>
      <c r="J306" s="164"/>
      <c r="K306" s="154"/>
      <c r="L306" s="151"/>
      <c r="M306" s="175"/>
      <c r="N306" s="238"/>
      <c r="O306" s="138"/>
      <c r="P306" s="10">
        <v>2013</v>
      </c>
      <c r="Q306" s="200"/>
      <c r="R306" s="142"/>
      <c r="S306" s="134"/>
    </row>
    <row r="307" spans="1:19" ht="15" hidden="1" customHeight="1" x14ac:dyDescent="0.25">
      <c r="A307" s="163">
        <v>128</v>
      </c>
      <c r="B307" s="203" t="s">
        <v>105</v>
      </c>
      <c r="C307" s="203">
        <v>3599349</v>
      </c>
      <c r="D307" s="169" t="s">
        <v>295</v>
      </c>
      <c r="E307" s="148" t="s">
        <v>24</v>
      </c>
      <c r="F307" s="163">
        <v>796</v>
      </c>
      <c r="G307" s="163" t="s">
        <v>52</v>
      </c>
      <c r="H307" s="148">
        <v>5</v>
      </c>
      <c r="I307" s="148">
        <v>4401</v>
      </c>
      <c r="J307" s="163" t="s">
        <v>26</v>
      </c>
      <c r="K307" s="153"/>
      <c r="L307" s="150">
        <v>3491148</v>
      </c>
      <c r="M307" s="174">
        <v>2999900</v>
      </c>
      <c r="N307" s="135">
        <v>1515000</v>
      </c>
      <c r="O307" s="137">
        <v>0</v>
      </c>
      <c r="P307" s="10" t="s">
        <v>65</v>
      </c>
      <c r="Q307" s="199">
        <v>41974</v>
      </c>
      <c r="R307" s="141" t="s">
        <v>74</v>
      </c>
      <c r="S307" s="133" t="s">
        <v>29</v>
      </c>
    </row>
    <row r="308" spans="1:19" hidden="1" x14ac:dyDescent="0.25">
      <c r="A308" s="164"/>
      <c r="B308" s="204"/>
      <c r="C308" s="204"/>
      <c r="D308" s="170"/>
      <c r="E308" s="149"/>
      <c r="F308" s="164"/>
      <c r="G308" s="164"/>
      <c r="H308" s="149"/>
      <c r="I308" s="149"/>
      <c r="J308" s="164"/>
      <c r="K308" s="154"/>
      <c r="L308" s="151"/>
      <c r="M308" s="175"/>
      <c r="N308" s="136"/>
      <c r="O308" s="138"/>
      <c r="P308" s="10">
        <v>2014</v>
      </c>
      <c r="Q308" s="200"/>
      <c r="R308" s="142"/>
      <c r="S308" s="134"/>
    </row>
    <row r="309" spans="1:19" ht="15" hidden="1" customHeight="1" x14ac:dyDescent="0.25">
      <c r="A309" s="163">
        <v>129</v>
      </c>
      <c r="B309" s="165" t="s">
        <v>296</v>
      </c>
      <c r="C309" s="165">
        <v>2926060</v>
      </c>
      <c r="D309" s="167" t="s">
        <v>297</v>
      </c>
      <c r="E309" s="148" t="s">
        <v>24</v>
      </c>
      <c r="F309" s="163">
        <v>796</v>
      </c>
      <c r="G309" s="163" t="s">
        <v>52</v>
      </c>
      <c r="H309" s="148">
        <v>1</v>
      </c>
      <c r="I309" s="148">
        <v>4401</v>
      </c>
      <c r="J309" s="163" t="s">
        <v>26</v>
      </c>
      <c r="K309" s="153"/>
      <c r="L309" s="150">
        <v>241546</v>
      </c>
      <c r="M309" s="174">
        <v>800000</v>
      </c>
      <c r="N309" s="135">
        <v>369765</v>
      </c>
      <c r="O309" s="137">
        <v>0</v>
      </c>
      <c r="P309" s="10" t="s">
        <v>298</v>
      </c>
      <c r="Q309" s="199">
        <v>41974</v>
      </c>
      <c r="R309" s="141" t="s">
        <v>28</v>
      </c>
      <c r="S309" s="133" t="s">
        <v>29</v>
      </c>
    </row>
    <row r="310" spans="1:19" hidden="1" x14ac:dyDescent="0.25">
      <c r="A310" s="164"/>
      <c r="B310" s="166"/>
      <c r="C310" s="166"/>
      <c r="D310" s="168"/>
      <c r="E310" s="149"/>
      <c r="F310" s="164"/>
      <c r="G310" s="164"/>
      <c r="H310" s="149"/>
      <c r="I310" s="149"/>
      <c r="J310" s="164"/>
      <c r="K310" s="154"/>
      <c r="L310" s="151"/>
      <c r="M310" s="175"/>
      <c r="N310" s="136"/>
      <c r="O310" s="138"/>
      <c r="P310" s="10">
        <v>2014</v>
      </c>
      <c r="Q310" s="200"/>
      <c r="R310" s="142"/>
      <c r="S310" s="134"/>
    </row>
    <row r="311" spans="1:19" ht="15" hidden="1" customHeight="1" x14ac:dyDescent="0.25">
      <c r="A311" s="163">
        <v>130</v>
      </c>
      <c r="B311" s="165">
        <v>29</v>
      </c>
      <c r="C311" s="165">
        <v>2912020</v>
      </c>
      <c r="D311" s="167" t="s">
        <v>299</v>
      </c>
      <c r="E311" s="148" t="s">
        <v>24</v>
      </c>
      <c r="F311" s="163">
        <v>796</v>
      </c>
      <c r="G311" s="163" t="s">
        <v>52</v>
      </c>
      <c r="H311" s="148">
        <v>1</v>
      </c>
      <c r="I311" s="148">
        <v>4401</v>
      </c>
      <c r="J311" s="163" t="s">
        <v>26</v>
      </c>
      <c r="K311" s="153"/>
      <c r="L311" s="150">
        <v>456424</v>
      </c>
      <c r="M311" s="174">
        <v>456424</v>
      </c>
      <c r="N311" s="135">
        <v>380000</v>
      </c>
      <c r="O311" s="137"/>
      <c r="P311" s="10" t="s">
        <v>300</v>
      </c>
      <c r="Q311" s="199">
        <v>41974</v>
      </c>
      <c r="R311" s="141" t="s">
        <v>28</v>
      </c>
      <c r="S311" s="133" t="s">
        <v>29</v>
      </c>
    </row>
    <row r="312" spans="1:19" hidden="1" x14ac:dyDescent="0.25">
      <c r="A312" s="164"/>
      <c r="B312" s="166"/>
      <c r="C312" s="166"/>
      <c r="D312" s="168"/>
      <c r="E312" s="149"/>
      <c r="F312" s="164"/>
      <c r="G312" s="164"/>
      <c r="H312" s="149"/>
      <c r="I312" s="149"/>
      <c r="J312" s="164"/>
      <c r="K312" s="154"/>
      <c r="L312" s="151"/>
      <c r="M312" s="175"/>
      <c r="N312" s="136"/>
      <c r="O312" s="138"/>
      <c r="P312" s="10">
        <v>2014</v>
      </c>
      <c r="Q312" s="200"/>
      <c r="R312" s="142"/>
      <c r="S312" s="134"/>
    </row>
    <row r="313" spans="1:19" ht="15" hidden="1" customHeight="1" x14ac:dyDescent="0.25">
      <c r="A313" s="163">
        <v>131</v>
      </c>
      <c r="B313" s="165" t="s">
        <v>301</v>
      </c>
      <c r="C313" s="165">
        <v>3400000</v>
      </c>
      <c r="D313" s="167" t="s">
        <v>302</v>
      </c>
      <c r="E313" s="148" t="s">
        <v>24</v>
      </c>
      <c r="F313" s="163">
        <v>796</v>
      </c>
      <c r="G313" s="163" t="s">
        <v>52</v>
      </c>
      <c r="H313" s="148">
        <v>1</v>
      </c>
      <c r="I313" s="148">
        <v>4401</v>
      </c>
      <c r="J313" s="163" t="s">
        <v>26</v>
      </c>
      <c r="K313" s="153"/>
      <c r="L313" s="150">
        <v>1590050</v>
      </c>
      <c r="M313" s="174">
        <v>1740028</v>
      </c>
      <c r="N313" s="135">
        <v>1650000</v>
      </c>
      <c r="O313" s="137">
        <v>1650000</v>
      </c>
      <c r="P313" s="10" t="s">
        <v>36</v>
      </c>
      <c r="Q313" s="199">
        <v>41974</v>
      </c>
      <c r="R313" s="141" t="s">
        <v>28</v>
      </c>
      <c r="S313" s="133" t="s">
        <v>29</v>
      </c>
    </row>
    <row r="314" spans="1:19" hidden="1" x14ac:dyDescent="0.25">
      <c r="A314" s="164"/>
      <c r="B314" s="166"/>
      <c r="C314" s="166"/>
      <c r="D314" s="168"/>
      <c r="E314" s="149"/>
      <c r="F314" s="164"/>
      <c r="G314" s="164"/>
      <c r="H314" s="149"/>
      <c r="I314" s="149"/>
      <c r="J314" s="164"/>
      <c r="K314" s="154"/>
      <c r="L314" s="151"/>
      <c r="M314" s="175"/>
      <c r="N314" s="136"/>
      <c r="O314" s="138"/>
      <c r="P314" s="10">
        <v>2014</v>
      </c>
      <c r="Q314" s="200"/>
      <c r="R314" s="142"/>
      <c r="S314" s="134"/>
    </row>
    <row r="315" spans="1:19" ht="15" hidden="1" customHeight="1" x14ac:dyDescent="0.25">
      <c r="A315" s="163">
        <v>132</v>
      </c>
      <c r="B315" s="165" t="s">
        <v>301</v>
      </c>
      <c r="C315" s="165">
        <v>3400000</v>
      </c>
      <c r="D315" s="169" t="s">
        <v>303</v>
      </c>
      <c r="E315" s="148" t="s">
        <v>24</v>
      </c>
      <c r="F315" s="163">
        <v>796</v>
      </c>
      <c r="G315" s="163" t="s">
        <v>52</v>
      </c>
      <c r="H315" s="148">
        <v>1</v>
      </c>
      <c r="I315" s="148">
        <v>4401</v>
      </c>
      <c r="J315" s="163" t="s">
        <v>26</v>
      </c>
      <c r="K315" s="153"/>
      <c r="L315" s="150">
        <v>2680016</v>
      </c>
      <c r="M315" s="174">
        <v>2680016</v>
      </c>
      <c r="N315" s="135">
        <v>2540000</v>
      </c>
      <c r="O315" s="137">
        <v>2540000</v>
      </c>
      <c r="P315" s="10" t="s">
        <v>65</v>
      </c>
      <c r="Q315" s="199">
        <v>41974</v>
      </c>
      <c r="R315" s="141" t="s">
        <v>28</v>
      </c>
      <c r="S315" s="133" t="s">
        <v>29</v>
      </c>
    </row>
    <row r="316" spans="1:19" hidden="1" x14ac:dyDescent="0.25">
      <c r="A316" s="164"/>
      <c r="B316" s="166"/>
      <c r="C316" s="166"/>
      <c r="D316" s="170"/>
      <c r="E316" s="149"/>
      <c r="F316" s="164"/>
      <c r="G316" s="164"/>
      <c r="H316" s="149"/>
      <c r="I316" s="149"/>
      <c r="J316" s="164"/>
      <c r="K316" s="154"/>
      <c r="L316" s="151"/>
      <c r="M316" s="175"/>
      <c r="N316" s="136"/>
      <c r="O316" s="138"/>
      <c r="P316" s="10">
        <v>2014</v>
      </c>
      <c r="Q316" s="200"/>
      <c r="R316" s="142"/>
      <c r="S316" s="134"/>
    </row>
    <row r="317" spans="1:19" ht="15" hidden="1" customHeight="1" x14ac:dyDescent="0.25">
      <c r="A317" s="163">
        <v>133</v>
      </c>
      <c r="B317" s="165">
        <v>41943</v>
      </c>
      <c r="C317" s="165">
        <v>3110000</v>
      </c>
      <c r="D317" s="167" t="s">
        <v>304</v>
      </c>
      <c r="E317" s="148" t="s">
        <v>24</v>
      </c>
      <c r="F317" s="163">
        <v>796</v>
      </c>
      <c r="G317" s="163" t="s">
        <v>52</v>
      </c>
      <c r="H317" s="148">
        <v>1</v>
      </c>
      <c r="I317" s="148">
        <v>4401</v>
      </c>
      <c r="J317" s="163" t="s">
        <v>26</v>
      </c>
      <c r="K317" s="153"/>
      <c r="L317" s="150">
        <v>139948</v>
      </c>
      <c r="M317" s="174">
        <v>139948</v>
      </c>
      <c r="N317" s="135">
        <v>187000</v>
      </c>
      <c r="O317" s="137"/>
      <c r="P317" s="10" t="s">
        <v>300</v>
      </c>
      <c r="Q317" s="199">
        <v>41974</v>
      </c>
      <c r="R317" s="141" t="s">
        <v>28</v>
      </c>
      <c r="S317" s="133" t="s">
        <v>29</v>
      </c>
    </row>
    <row r="318" spans="1:19" hidden="1" x14ac:dyDescent="0.25">
      <c r="A318" s="164"/>
      <c r="B318" s="166"/>
      <c r="C318" s="166"/>
      <c r="D318" s="168"/>
      <c r="E318" s="149"/>
      <c r="F318" s="164"/>
      <c r="G318" s="164"/>
      <c r="H318" s="149"/>
      <c r="I318" s="149"/>
      <c r="J318" s="164"/>
      <c r="K318" s="154"/>
      <c r="L318" s="151"/>
      <c r="M318" s="175"/>
      <c r="N318" s="136"/>
      <c r="O318" s="138"/>
      <c r="P318" s="10">
        <v>2014</v>
      </c>
      <c r="Q318" s="200"/>
      <c r="R318" s="142"/>
      <c r="S318" s="134"/>
    </row>
    <row r="319" spans="1:19" ht="15" hidden="1" customHeight="1" x14ac:dyDescent="0.25">
      <c r="A319" s="163">
        <v>134</v>
      </c>
      <c r="B319" s="165" t="s">
        <v>305</v>
      </c>
      <c r="C319" s="165">
        <v>2918010</v>
      </c>
      <c r="D319" s="167" t="s">
        <v>306</v>
      </c>
      <c r="E319" s="148" t="s">
        <v>24</v>
      </c>
      <c r="F319" s="163">
        <v>796</v>
      </c>
      <c r="G319" s="163" t="s">
        <v>52</v>
      </c>
      <c r="H319" s="148">
        <v>1</v>
      </c>
      <c r="I319" s="148">
        <v>4401</v>
      </c>
      <c r="J319" s="163" t="s">
        <v>26</v>
      </c>
      <c r="K319" s="153"/>
      <c r="L319" s="150">
        <v>1017986</v>
      </c>
      <c r="M319" s="174">
        <v>1017986</v>
      </c>
      <c r="N319" s="135"/>
      <c r="O319" s="137"/>
      <c r="P319" s="10" t="s">
        <v>300</v>
      </c>
      <c r="Q319" s="199">
        <v>41974</v>
      </c>
      <c r="R319" s="141" t="s">
        <v>28</v>
      </c>
      <c r="S319" s="133" t="s">
        <v>29</v>
      </c>
    </row>
    <row r="320" spans="1:19" hidden="1" x14ac:dyDescent="0.25">
      <c r="A320" s="164"/>
      <c r="B320" s="166"/>
      <c r="C320" s="166"/>
      <c r="D320" s="168"/>
      <c r="E320" s="149"/>
      <c r="F320" s="164"/>
      <c r="G320" s="164"/>
      <c r="H320" s="149"/>
      <c r="I320" s="149"/>
      <c r="J320" s="164"/>
      <c r="K320" s="154"/>
      <c r="L320" s="151"/>
      <c r="M320" s="175"/>
      <c r="N320" s="136"/>
      <c r="O320" s="138"/>
      <c r="P320" s="10">
        <v>2014</v>
      </c>
      <c r="Q320" s="200"/>
      <c r="R320" s="142"/>
      <c r="S320" s="134"/>
    </row>
    <row r="321" spans="1:19" ht="15" hidden="1" customHeight="1" x14ac:dyDescent="0.25">
      <c r="A321" s="163">
        <v>135</v>
      </c>
      <c r="B321" s="165" t="s">
        <v>307</v>
      </c>
      <c r="C321" s="165">
        <v>3410010</v>
      </c>
      <c r="D321" s="167" t="s">
        <v>308</v>
      </c>
      <c r="E321" s="148" t="s">
        <v>24</v>
      </c>
      <c r="F321" s="163">
        <v>796</v>
      </c>
      <c r="G321" s="163" t="s">
        <v>52</v>
      </c>
      <c r="H321" s="148">
        <v>1</v>
      </c>
      <c r="I321" s="148">
        <v>4401</v>
      </c>
      <c r="J321" s="163" t="s">
        <v>26</v>
      </c>
      <c r="K321" s="153"/>
      <c r="L321" s="150">
        <v>2492986</v>
      </c>
      <c r="M321" s="174">
        <v>2632000</v>
      </c>
      <c r="N321" s="135">
        <v>2632000</v>
      </c>
      <c r="O321" s="137">
        <v>2632001</v>
      </c>
      <c r="P321" s="10" t="s">
        <v>53</v>
      </c>
      <c r="Q321" s="199">
        <v>41974</v>
      </c>
      <c r="R321" s="141" t="s">
        <v>28</v>
      </c>
      <c r="S321" s="133" t="s">
        <v>29</v>
      </c>
    </row>
    <row r="322" spans="1:19" hidden="1" x14ac:dyDescent="0.25">
      <c r="A322" s="164"/>
      <c r="B322" s="166"/>
      <c r="C322" s="166"/>
      <c r="D322" s="168"/>
      <c r="E322" s="149"/>
      <c r="F322" s="164"/>
      <c r="G322" s="164"/>
      <c r="H322" s="149"/>
      <c r="I322" s="149"/>
      <c r="J322" s="164"/>
      <c r="K322" s="154"/>
      <c r="L322" s="151"/>
      <c r="M322" s="175"/>
      <c r="N322" s="136"/>
      <c r="O322" s="138"/>
      <c r="P322" s="10">
        <v>2014</v>
      </c>
      <c r="Q322" s="200"/>
      <c r="R322" s="142"/>
      <c r="S322" s="134"/>
    </row>
    <row r="323" spans="1:19" ht="15" hidden="1" customHeight="1" x14ac:dyDescent="0.25">
      <c r="A323" s="163">
        <v>136</v>
      </c>
      <c r="B323" s="165" t="s">
        <v>105</v>
      </c>
      <c r="C323" s="165">
        <v>2915000</v>
      </c>
      <c r="D323" s="169" t="s">
        <v>309</v>
      </c>
      <c r="E323" s="148" t="s">
        <v>24</v>
      </c>
      <c r="F323" s="163">
        <v>796</v>
      </c>
      <c r="G323" s="163" t="s">
        <v>52</v>
      </c>
      <c r="H323" s="148">
        <v>1</v>
      </c>
      <c r="I323" s="148">
        <v>4401</v>
      </c>
      <c r="J323" s="163" t="s">
        <v>26</v>
      </c>
      <c r="K323" s="153"/>
      <c r="L323" s="150">
        <v>5200024</v>
      </c>
      <c r="M323" s="174">
        <v>5250000</v>
      </c>
      <c r="N323" s="135">
        <v>5250000</v>
      </c>
      <c r="O323" s="137">
        <v>5250000</v>
      </c>
      <c r="P323" s="10" t="s">
        <v>36</v>
      </c>
      <c r="Q323" s="199">
        <v>41974</v>
      </c>
      <c r="R323" s="141" t="s">
        <v>74</v>
      </c>
      <c r="S323" s="133" t="s">
        <v>29</v>
      </c>
    </row>
    <row r="324" spans="1:19" hidden="1" x14ac:dyDescent="0.25">
      <c r="A324" s="164"/>
      <c r="B324" s="166"/>
      <c r="C324" s="166"/>
      <c r="D324" s="170"/>
      <c r="E324" s="149"/>
      <c r="F324" s="164"/>
      <c r="G324" s="164"/>
      <c r="H324" s="149"/>
      <c r="I324" s="149"/>
      <c r="J324" s="164"/>
      <c r="K324" s="154"/>
      <c r="L324" s="151"/>
      <c r="M324" s="175"/>
      <c r="N324" s="136"/>
      <c r="O324" s="138"/>
      <c r="P324" s="10">
        <v>2014</v>
      </c>
      <c r="Q324" s="200"/>
      <c r="R324" s="142"/>
      <c r="S324" s="134"/>
    </row>
    <row r="325" spans="1:19" ht="60" hidden="1" x14ac:dyDescent="0.25">
      <c r="A325" s="3"/>
      <c r="B325" s="11" t="s">
        <v>215</v>
      </c>
      <c r="C325" s="11" t="s">
        <v>310</v>
      </c>
      <c r="D325" s="7" t="s">
        <v>311</v>
      </c>
      <c r="E325" s="4"/>
      <c r="F325" s="3"/>
      <c r="G325" s="3"/>
      <c r="H325" s="4"/>
      <c r="I325" s="4"/>
      <c r="J325" s="3"/>
      <c r="K325" s="36"/>
      <c r="L325" s="24"/>
      <c r="M325" s="25">
        <v>36000000</v>
      </c>
      <c r="N325" s="30"/>
      <c r="O325" s="31"/>
      <c r="P325" s="10"/>
      <c r="Q325" s="17"/>
      <c r="R325" s="10"/>
      <c r="S325" s="14"/>
    </row>
    <row r="326" spans="1:19" hidden="1" x14ac:dyDescent="0.25">
      <c r="A326" s="3"/>
      <c r="B326" s="11" t="s">
        <v>86</v>
      </c>
      <c r="C326" s="11" t="s">
        <v>312</v>
      </c>
      <c r="D326" s="7" t="s">
        <v>313</v>
      </c>
      <c r="E326" s="4"/>
      <c r="F326" s="3"/>
      <c r="G326" s="3"/>
      <c r="H326" s="4"/>
      <c r="I326" s="4"/>
      <c r="J326" s="3"/>
      <c r="K326" s="36"/>
      <c r="L326" s="24"/>
      <c r="M326" s="25">
        <v>1115100</v>
      </c>
      <c r="N326" s="30"/>
      <c r="O326" s="31"/>
      <c r="P326" s="10"/>
      <c r="Q326" s="17"/>
      <c r="R326" s="10"/>
      <c r="S326" s="14"/>
    </row>
    <row r="327" spans="1:19" hidden="1" x14ac:dyDescent="0.25">
      <c r="A327" s="3"/>
      <c r="B327" s="11" t="s">
        <v>314</v>
      </c>
      <c r="C327" s="11" t="s">
        <v>315</v>
      </c>
      <c r="D327" s="7" t="s">
        <v>316</v>
      </c>
      <c r="E327" s="4"/>
      <c r="F327" s="3"/>
      <c r="G327" s="3"/>
      <c r="H327" s="4"/>
      <c r="I327" s="4"/>
      <c r="J327" s="3"/>
      <c r="K327" s="36"/>
      <c r="L327" s="24"/>
      <c r="M327" s="25">
        <v>669060</v>
      </c>
      <c r="N327" s="30"/>
      <c r="O327" s="31"/>
      <c r="P327" s="10"/>
      <c r="Q327" s="17"/>
      <c r="R327" s="10"/>
      <c r="S327" s="14"/>
    </row>
    <row r="328" spans="1:19" hidden="1" x14ac:dyDescent="0.25">
      <c r="A328" s="3"/>
      <c r="B328" s="11" t="s">
        <v>317</v>
      </c>
      <c r="C328" s="11" t="s">
        <v>318</v>
      </c>
      <c r="D328" s="7" t="s">
        <v>319</v>
      </c>
      <c r="E328" s="4"/>
      <c r="F328" s="3"/>
      <c r="G328" s="3"/>
      <c r="H328" s="4"/>
      <c r="I328" s="4"/>
      <c r="J328" s="3"/>
      <c r="K328" s="36"/>
      <c r="L328" s="24"/>
      <c r="M328" s="25">
        <v>62540</v>
      </c>
      <c r="N328" s="30"/>
      <c r="O328" s="31"/>
      <c r="P328" s="10"/>
      <c r="Q328" s="17"/>
      <c r="R328" s="10"/>
      <c r="S328" s="14"/>
    </row>
    <row r="329" spans="1:19" ht="30" hidden="1" x14ac:dyDescent="0.25">
      <c r="A329" s="3"/>
      <c r="B329" s="11" t="s">
        <v>320</v>
      </c>
      <c r="C329" s="11" t="s">
        <v>321</v>
      </c>
      <c r="D329" s="7" t="s">
        <v>322</v>
      </c>
      <c r="E329" s="4"/>
      <c r="F329" s="3"/>
      <c r="G329" s="3"/>
      <c r="H329" s="4"/>
      <c r="I329" s="4"/>
      <c r="J329" s="3"/>
      <c r="K329" s="36"/>
      <c r="L329" s="24"/>
      <c r="M329" s="25">
        <v>516840</v>
      </c>
      <c r="N329" s="30"/>
      <c r="O329" s="31"/>
      <c r="P329" s="10"/>
      <c r="Q329" s="17"/>
      <c r="R329" s="10"/>
      <c r="S329" s="14"/>
    </row>
    <row r="330" spans="1:19" x14ac:dyDescent="0.25">
      <c r="A330" s="3"/>
      <c r="B330" s="11"/>
      <c r="C330" s="11"/>
      <c r="D330" s="12" t="s">
        <v>381</v>
      </c>
      <c r="E330" s="4"/>
      <c r="F330" s="3"/>
      <c r="G330" s="3"/>
      <c r="H330" s="4"/>
      <c r="I330" s="4"/>
      <c r="J330" s="3"/>
      <c r="K330" s="37">
        <f>SUM(K301:K329)</f>
        <v>0</v>
      </c>
      <c r="L330" s="37">
        <f>SUM(L301:L329)</f>
        <v>21264913.52</v>
      </c>
      <c r="M330" s="37">
        <f>SUM(M301:M329)</f>
        <v>59916635</v>
      </c>
      <c r="N330" s="37">
        <f>SUM(N301:N329)</f>
        <v>18338186</v>
      </c>
      <c r="O330" s="37">
        <f>SUM(O301:O329)</f>
        <v>15886422</v>
      </c>
      <c r="P330" s="10"/>
      <c r="Q330" s="10"/>
      <c r="R330" s="10"/>
      <c r="S330" s="10"/>
    </row>
    <row r="331" spans="1:19" ht="15" customHeight="1" x14ac:dyDescent="0.25">
      <c r="A331" s="160" t="s">
        <v>352</v>
      </c>
      <c r="B331" s="161"/>
      <c r="C331" s="161"/>
      <c r="D331" s="161"/>
      <c r="E331" s="161"/>
      <c r="F331" s="161"/>
      <c r="G331" s="161"/>
      <c r="H331" s="161"/>
      <c r="I331" s="161"/>
      <c r="J331" s="161"/>
      <c r="K331" s="161"/>
      <c r="L331" s="161"/>
      <c r="M331" s="161"/>
      <c r="N331" s="161"/>
      <c r="O331" s="161"/>
      <c r="P331" s="161"/>
      <c r="Q331" s="161"/>
      <c r="R331" s="161"/>
      <c r="S331" s="162"/>
    </row>
    <row r="332" spans="1:19" ht="30" x14ac:dyDescent="0.25">
      <c r="A332" s="3"/>
      <c r="B332" s="11"/>
      <c r="C332" s="11"/>
      <c r="D332" s="7" t="s">
        <v>354</v>
      </c>
      <c r="E332" s="4"/>
      <c r="F332" s="3"/>
      <c r="G332" s="3"/>
      <c r="H332" s="4"/>
      <c r="I332" s="4">
        <v>4401</v>
      </c>
      <c r="J332" s="3" t="s">
        <v>26</v>
      </c>
      <c r="K332" s="39">
        <v>61360</v>
      </c>
      <c r="L332" s="24"/>
      <c r="M332" s="25"/>
      <c r="N332" s="30"/>
      <c r="O332" s="31"/>
      <c r="P332" s="48" t="s">
        <v>347</v>
      </c>
      <c r="Q332" s="49" t="s">
        <v>389</v>
      </c>
      <c r="R332" s="10"/>
      <c r="S332" s="14"/>
    </row>
    <row r="333" spans="1:19" x14ac:dyDescent="0.25">
      <c r="A333" s="3"/>
      <c r="B333" s="11"/>
      <c r="C333" s="11"/>
      <c r="D333" s="7" t="s">
        <v>355</v>
      </c>
      <c r="E333" s="4"/>
      <c r="F333" s="3"/>
      <c r="G333" s="3"/>
      <c r="H333" s="4"/>
      <c r="I333" s="4">
        <v>4401</v>
      </c>
      <c r="J333" s="3" t="s">
        <v>26</v>
      </c>
      <c r="K333" s="39">
        <v>94400</v>
      </c>
      <c r="L333" s="24"/>
      <c r="M333" s="25"/>
      <c r="N333" s="30"/>
      <c r="O333" s="31"/>
      <c r="P333" s="48" t="s">
        <v>347</v>
      </c>
      <c r="Q333" s="49" t="s">
        <v>389</v>
      </c>
      <c r="R333" s="10"/>
      <c r="S333" s="14"/>
    </row>
    <row r="334" spans="1:19" x14ac:dyDescent="0.25">
      <c r="A334" s="3"/>
      <c r="B334" s="11"/>
      <c r="C334" s="11"/>
      <c r="D334" s="7" t="s">
        <v>356</v>
      </c>
      <c r="E334" s="4"/>
      <c r="F334" s="3"/>
      <c r="G334" s="3"/>
      <c r="H334" s="4"/>
      <c r="I334" s="4">
        <v>4401</v>
      </c>
      <c r="J334" s="3" t="s">
        <v>26</v>
      </c>
      <c r="K334" s="39">
        <v>213580</v>
      </c>
      <c r="L334" s="24"/>
      <c r="M334" s="25"/>
      <c r="N334" s="30"/>
      <c r="O334" s="31"/>
      <c r="P334" s="48" t="s">
        <v>397</v>
      </c>
      <c r="Q334" s="49" t="s">
        <v>388</v>
      </c>
      <c r="R334" s="10"/>
      <c r="S334" s="14"/>
    </row>
    <row r="335" spans="1:19" ht="30" x14ac:dyDescent="0.25">
      <c r="A335" s="3"/>
      <c r="B335" s="11"/>
      <c r="C335" s="11"/>
      <c r="D335" s="7" t="s">
        <v>357</v>
      </c>
      <c r="E335" s="4"/>
      <c r="F335" s="3"/>
      <c r="G335" s="3"/>
      <c r="H335" s="4"/>
      <c r="I335" s="4">
        <v>4401</v>
      </c>
      <c r="J335" s="3" t="s">
        <v>26</v>
      </c>
      <c r="K335" s="39">
        <v>101480</v>
      </c>
      <c r="L335" s="24"/>
      <c r="M335" s="25"/>
      <c r="N335" s="30"/>
      <c r="O335" s="31"/>
      <c r="P335" s="48" t="s">
        <v>348</v>
      </c>
      <c r="Q335" s="49" t="s">
        <v>398</v>
      </c>
      <c r="R335" s="10"/>
      <c r="S335" s="14"/>
    </row>
    <row r="336" spans="1:19" x14ac:dyDescent="0.25">
      <c r="A336" s="3"/>
      <c r="B336" s="11"/>
      <c r="C336" s="11"/>
      <c r="D336" s="7" t="s">
        <v>295</v>
      </c>
      <c r="E336" s="4"/>
      <c r="F336" s="3"/>
      <c r="G336" s="3"/>
      <c r="H336" s="4"/>
      <c r="I336" s="4">
        <v>4401</v>
      </c>
      <c r="J336" s="3" t="s">
        <v>26</v>
      </c>
      <c r="K336" s="39">
        <v>5720640</v>
      </c>
      <c r="L336" s="24"/>
      <c r="M336" s="25"/>
      <c r="N336" s="30"/>
      <c r="O336" s="31"/>
      <c r="P336" s="48" t="s">
        <v>347</v>
      </c>
      <c r="Q336" s="49" t="s">
        <v>388</v>
      </c>
      <c r="R336" s="10"/>
      <c r="S336" s="14"/>
    </row>
    <row r="337" spans="1:19" x14ac:dyDescent="0.25">
      <c r="A337" s="3"/>
      <c r="B337" s="11"/>
      <c r="C337" s="11"/>
      <c r="D337" s="7" t="s">
        <v>358</v>
      </c>
      <c r="E337" s="4"/>
      <c r="F337" s="3"/>
      <c r="G337" s="3"/>
      <c r="H337" s="4"/>
      <c r="I337" s="4">
        <v>4401</v>
      </c>
      <c r="J337" s="3" t="s">
        <v>26</v>
      </c>
      <c r="K337" s="39">
        <v>614780</v>
      </c>
      <c r="L337" s="24"/>
      <c r="M337" s="25"/>
      <c r="N337" s="30"/>
      <c r="O337" s="31"/>
      <c r="P337" s="48" t="s">
        <v>397</v>
      </c>
      <c r="Q337" s="49" t="s">
        <v>388</v>
      </c>
      <c r="R337" s="10"/>
      <c r="S337" s="14"/>
    </row>
    <row r="338" spans="1:19" ht="30" x14ac:dyDescent="0.25">
      <c r="A338" s="3"/>
      <c r="B338" s="11"/>
      <c r="C338" s="11"/>
      <c r="D338" s="7" t="s">
        <v>359</v>
      </c>
      <c r="E338" s="4"/>
      <c r="F338" s="3"/>
      <c r="G338" s="3"/>
      <c r="H338" s="4"/>
      <c r="I338" s="4">
        <v>4401</v>
      </c>
      <c r="J338" s="3" t="s">
        <v>26</v>
      </c>
      <c r="K338" s="39">
        <v>230100</v>
      </c>
      <c r="L338" s="24"/>
      <c r="M338" s="25"/>
      <c r="N338" s="30"/>
      <c r="O338" s="31"/>
      <c r="P338" s="48" t="s">
        <v>347</v>
      </c>
      <c r="Q338" s="49" t="s">
        <v>389</v>
      </c>
      <c r="R338" s="10"/>
      <c r="S338" s="14"/>
    </row>
    <row r="339" spans="1:19" ht="30" x14ac:dyDescent="0.25">
      <c r="A339" s="3"/>
      <c r="B339" s="11"/>
      <c r="C339" s="11"/>
      <c r="D339" s="7" t="s">
        <v>360</v>
      </c>
      <c r="E339" s="4"/>
      <c r="F339" s="3"/>
      <c r="G339" s="3"/>
      <c r="H339" s="4"/>
      <c r="I339" s="4">
        <v>4401</v>
      </c>
      <c r="J339" s="3" t="s">
        <v>26</v>
      </c>
      <c r="K339" s="39">
        <v>182900</v>
      </c>
      <c r="L339" s="24"/>
      <c r="M339" s="25"/>
      <c r="N339" s="30"/>
      <c r="O339" s="31"/>
      <c r="P339" s="48" t="s">
        <v>347</v>
      </c>
      <c r="Q339" s="49" t="s">
        <v>389</v>
      </c>
      <c r="R339" s="10"/>
      <c r="S339" s="14"/>
    </row>
    <row r="340" spans="1:19" ht="30" x14ac:dyDescent="0.25">
      <c r="A340" s="3"/>
      <c r="B340" s="11"/>
      <c r="C340" s="11"/>
      <c r="D340" s="7" t="s">
        <v>361</v>
      </c>
      <c r="E340" s="4"/>
      <c r="F340" s="3"/>
      <c r="G340" s="3"/>
      <c r="H340" s="4"/>
      <c r="I340" s="4">
        <v>4401</v>
      </c>
      <c r="J340" s="3" t="s">
        <v>26</v>
      </c>
      <c r="K340" s="39">
        <v>114460</v>
      </c>
      <c r="L340" s="24"/>
      <c r="M340" s="25"/>
      <c r="N340" s="30"/>
      <c r="O340" s="31"/>
      <c r="P340" s="48" t="s">
        <v>347</v>
      </c>
      <c r="Q340" s="49" t="s">
        <v>389</v>
      </c>
      <c r="R340" s="10"/>
      <c r="S340" s="14"/>
    </row>
    <row r="341" spans="1:19" ht="30" x14ac:dyDescent="0.25">
      <c r="A341" s="3"/>
      <c r="B341" s="11"/>
      <c r="C341" s="11"/>
      <c r="D341" s="7" t="s">
        <v>362</v>
      </c>
      <c r="E341" s="4"/>
      <c r="F341" s="3"/>
      <c r="G341" s="3"/>
      <c r="H341" s="4"/>
      <c r="I341" s="4">
        <v>4401</v>
      </c>
      <c r="J341" s="3" t="s">
        <v>26</v>
      </c>
      <c r="K341" s="39">
        <v>1047840</v>
      </c>
      <c r="L341" s="24"/>
      <c r="M341" s="25"/>
      <c r="N341" s="30"/>
      <c r="O341" s="31"/>
      <c r="P341" s="48" t="s">
        <v>389</v>
      </c>
      <c r="Q341" s="49" t="s">
        <v>390</v>
      </c>
      <c r="R341" s="10"/>
      <c r="S341" s="14"/>
    </row>
    <row r="342" spans="1:19" ht="30" x14ac:dyDescent="0.25">
      <c r="A342" s="3"/>
      <c r="B342" s="11"/>
      <c r="C342" s="11"/>
      <c r="D342" s="7" t="s">
        <v>363</v>
      </c>
      <c r="E342" s="4"/>
      <c r="F342" s="3"/>
      <c r="G342" s="3"/>
      <c r="H342" s="4"/>
      <c r="I342" s="4">
        <v>4401</v>
      </c>
      <c r="J342" s="3" t="s">
        <v>26</v>
      </c>
      <c r="K342" s="39">
        <v>1010080</v>
      </c>
      <c r="L342" s="24"/>
      <c r="M342" s="25"/>
      <c r="N342" s="30"/>
      <c r="O342" s="31"/>
      <c r="P342" s="48" t="s">
        <v>389</v>
      </c>
      <c r="Q342" s="49" t="s">
        <v>390</v>
      </c>
      <c r="R342" s="10"/>
      <c r="S342" s="14"/>
    </row>
    <row r="343" spans="1:19" ht="30" x14ac:dyDescent="0.25">
      <c r="A343" s="3"/>
      <c r="B343" s="11"/>
      <c r="C343" s="11"/>
      <c r="D343" s="7" t="s">
        <v>364</v>
      </c>
      <c r="E343" s="4"/>
      <c r="F343" s="3"/>
      <c r="G343" s="3"/>
      <c r="H343" s="4"/>
      <c r="I343" s="4">
        <v>4401</v>
      </c>
      <c r="J343" s="3" t="s">
        <v>26</v>
      </c>
      <c r="K343" s="39">
        <v>63720</v>
      </c>
      <c r="L343" s="24"/>
      <c r="M343" s="25"/>
      <c r="N343" s="30"/>
      <c r="O343" s="31"/>
      <c r="P343" s="48" t="s">
        <v>348</v>
      </c>
      <c r="Q343" s="49" t="s">
        <v>390</v>
      </c>
      <c r="R343" s="10"/>
      <c r="S343" s="14"/>
    </row>
    <row r="344" spans="1:19" x14ac:dyDescent="0.25">
      <c r="A344" s="3"/>
      <c r="B344" s="11"/>
      <c r="C344" s="11"/>
      <c r="D344" s="7" t="s">
        <v>365</v>
      </c>
      <c r="E344" s="4"/>
      <c r="F344" s="3"/>
      <c r="G344" s="3"/>
      <c r="H344" s="4"/>
      <c r="I344" s="4">
        <v>4401</v>
      </c>
      <c r="J344" s="3" t="s">
        <v>26</v>
      </c>
      <c r="K344" s="39">
        <v>68440</v>
      </c>
      <c r="L344" s="24"/>
      <c r="M344" s="25"/>
      <c r="N344" s="30"/>
      <c r="O344" s="31"/>
      <c r="P344" s="48" t="s">
        <v>397</v>
      </c>
      <c r="Q344" s="49" t="s">
        <v>388</v>
      </c>
      <c r="R344" s="10"/>
      <c r="S344" s="14"/>
    </row>
    <row r="345" spans="1:19" x14ac:dyDescent="0.25">
      <c r="A345" s="3"/>
      <c r="B345" s="11"/>
      <c r="C345" s="11"/>
      <c r="D345" s="7" t="s">
        <v>366</v>
      </c>
      <c r="E345" s="4"/>
      <c r="F345" s="3"/>
      <c r="G345" s="3"/>
      <c r="H345" s="4"/>
      <c r="I345" s="4">
        <v>4401</v>
      </c>
      <c r="J345" s="3" t="s">
        <v>26</v>
      </c>
      <c r="K345" s="39">
        <v>93220</v>
      </c>
      <c r="L345" s="24"/>
      <c r="M345" s="25"/>
      <c r="N345" s="30"/>
      <c r="O345" s="31"/>
      <c r="P345" s="48" t="s">
        <v>397</v>
      </c>
      <c r="Q345" s="49" t="s">
        <v>388</v>
      </c>
      <c r="R345" s="10"/>
      <c r="S345" s="14"/>
    </row>
    <row r="346" spans="1:19" x14ac:dyDescent="0.25">
      <c r="A346" s="3"/>
      <c r="B346" s="11"/>
      <c r="C346" s="11"/>
      <c r="D346" s="7" t="s">
        <v>367</v>
      </c>
      <c r="E346" s="4"/>
      <c r="F346" s="3"/>
      <c r="G346" s="3"/>
      <c r="H346" s="4"/>
      <c r="I346" s="4">
        <v>4401</v>
      </c>
      <c r="J346" s="3" t="s">
        <v>26</v>
      </c>
      <c r="K346" s="39">
        <v>682040</v>
      </c>
      <c r="L346" s="24"/>
      <c r="M346" s="25"/>
      <c r="N346" s="30"/>
      <c r="O346" s="31"/>
      <c r="P346" s="48" t="s">
        <v>347</v>
      </c>
      <c r="Q346" s="49" t="s">
        <v>389</v>
      </c>
      <c r="R346" s="10"/>
      <c r="S346" s="14"/>
    </row>
    <row r="347" spans="1:19" x14ac:dyDescent="0.25">
      <c r="A347" s="3"/>
      <c r="B347" s="11"/>
      <c r="C347" s="11"/>
      <c r="D347" s="7" t="s">
        <v>368</v>
      </c>
      <c r="E347" s="4"/>
      <c r="F347" s="3"/>
      <c r="G347" s="3"/>
      <c r="H347" s="4"/>
      <c r="I347" s="4">
        <v>4401</v>
      </c>
      <c r="J347" s="3" t="s">
        <v>26</v>
      </c>
      <c r="K347" s="39">
        <v>4867500</v>
      </c>
      <c r="L347" s="24"/>
      <c r="M347" s="25"/>
      <c r="N347" s="30"/>
      <c r="O347" s="31"/>
      <c r="P347" s="48" t="s">
        <v>388</v>
      </c>
      <c r="Q347" s="49" t="s">
        <v>346</v>
      </c>
      <c r="R347" s="10"/>
      <c r="S347" s="14"/>
    </row>
    <row r="348" spans="1:19" x14ac:dyDescent="0.25">
      <c r="A348" s="3"/>
      <c r="B348" s="11"/>
      <c r="C348" s="11"/>
      <c r="D348" s="7" t="s">
        <v>369</v>
      </c>
      <c r="E348" s="4"/>
      <c r="F348" s="3"/>
      <c r="G348" s="3"/>
      <c r="H348" s="4"/>
      <c r="I348" s="4">
        <v>4401</v>
      </c>
      <c r="J348" s="3" t="s">
        <v>26</v>
      </c>
      <c r="K348" s="39">
        <v>2016620</v>
      </c>
      <c r="L348" s="24"/>
      <c r="M348" s="25"/>
      <c r="N348" s="30"/>
      <c r="O348" s="31"/>
      <c r="P348" s="48" t="s">
        <v>388</v>
      </c>
      <c r="Q348" s="49" t="s">
        <v>346</v>
      </c>
      <c r="R348" s="10"/>
      <c r="S348" s="14"/>
    </row>
    <row r="349" spans="1:19" x14ac:dyDescent="0.25">
      <c r="A349" s="3"/>
      <c r="B349" s="11"/>
      <c r="C349" s="11"/>
      <c r="D349" s="7" t="s">
        <v>370</v>
      </c>
      <c r="E349" s="4"/>
      <c r="F349" s="3"/>
      <c r="G349" s="3"/>
      <c r="H349" s="4"/>
      <c r="I349" s="4">
        <v>4401</v>
      </c>
      <c r="J349" s="3" t="s">
        <v>26</v>
      </c>
      <c r="K349" s="39">
        <v>2007180</v>
      </c>
      <c r="L349" s="24"/>
      <c r="M349" s="25"/>
      <c r="N349" s="30"/>
      <c r="O349" s="31"/>
      <c r="P349" s="48" t="s">
        <v>389</v>
      </c>
      <c r="Q349" s="49" t="s">
        <v>390</v>
      </c>
      <c r="R349" s="10"/>
      <c r="S349" s="14"/>
    </row>
    <row r="350" spans="1:19" x14ac:dyDescent="0.25">
      <c r="A350" s="3"/>
      <c r="B350" s="11"/>
      <c r="C350" s="11"/>
      <c r="D350" s="7" t="s">
        <v>371</v>
      </c>
      <c r="E350" s="4"/>
      <c r="F350" s="3"/>
      <c r="G350" s="3"/>
      <c r="H350" s="4"/>
      <c r="I350" s="4">
        <v>4401</v>
      </c>
      <c r="J350" s="3" t="s">
        <v>26</v>
      </c>
      <c r="K350" s="39">
        <v>2520480</v>
      </c>
      <c r="L350" s="24"/>
      <c r="M350" s="25"/>
      <c r="N350" s="30"/>
      <c r="O350" s="31"/>
      <c r="P350" s="48" t="s">
        <v>347</v>
      </c>
      <c r="Q350" s="49" t="s">
        <v>388</v>
      </c>
      <c r="R350" s="10"/>
      <c r="S350" s="14"/>
    </row>
    <row r="351" spans="1:19" ht="15" customHeight="1" x14ac:dyDescent="0.25">
      <c r="A351" s="160" t="s">
        <v>373</v>
      </c>
      <c r="B351" s="161"/>
      <c r="C351" s="161"/>
      <c r="D351" s="161"/>
      <c r="E351" s="161"/>
      <c r="F351" s="161"/>
      <c r="G351" s="161"/>
      <c r="H351" s="161"/>
      <c r="I351" s="161"/>
      <c r="J351" s="161"/>
      <c r="K351" s="161"/>
      <c r="L351" s="161"/>
      <c r="M351" s="161"/>
      <c r="N351" s="161"/>
      <c r="O351" s="161"/>
      <c r="P351" s="161"/>
      <c r="Q351" s="161"/>
      <c r="R351" s="161"/>
      <c r="S351" s="162"/>
    </row>
    <row r="352" spans="1:19" ht="60" x14ac:dyDescent="0.25">
      <c r="A352" s="3"/>
      <c r="B352" s="11" t="s">
        <v>215</v>
      </c>
      <c r="C352" s="11" t="s">
        <v>310</v>
      </c>
      <c r="D352" s="7" t="s">
        <v>311</v>
      </c>
      <c r="E352" s="4"/>
      <c r="F352" s="3"/>
      <c r="G352" s="3"/>
      <c r="H352" s="4"/>
      <c r="I352" s="4">
        <v>4401</v>
      </c>
      <c r="J352" s="3" t="s">
        <v>26</v>
      </c>
      <c r="K352" s="39">
        <v>28377820</v>
      </c>
      <c r="L352" s="24"/>
      <c r="M352" s="25"/>
      <c r="N352" s="30"/>
      <c r="O352" s="31"/>
      <c r="P352" s="48" t="s">
        <v>399</v>
      </c>
      <c r="Q352" s="49" t="s">
        <v>390</v>
      </c>
      <c r="R352" s="10"/>
      <c r="S352" s="14"/>
    </row>
    <row r="353" spans="1:19" ht="15" customHeight="1" x14ac:dyDescent="0.25">
      <c r="A353" s="160" t="s">
        <v>372</v>
      </c>
      <c r="B353" s="161"/>
      <c r="C353" s="161"/>
      <c r="D353" s="161"/>
      <c r="E353" s="161"/>
      <c r="F353" s="161"/>
      <c r="G353" s="161"/>
      <c r="H353" s="161"/>
      <c r="I353" s="161"/>
      <c r="J353" s="161"/>
      <c r="K353" s="161"/>
      <c r="L353" s="161"/>
      <c r="M353" s="161"/>
      <c r="N353" s="161"/>
      <c r="O353" s="161"/>
      <c r="P353" s="161"/>
      <c r="Q353" s="161"/>
      <c r="R353" s="161"/>
      <c r="S353" s="162"/>
    </row>
    <row r="354" spans="1:19" ht="45" x14ac:dyDescent="0.25">
      <c r="A354" s="3"/>
      <c r="B354" s="11"/>
      <c r="C354" s="11"/>
      <c r="D354" s="7" t="s">
        <v>374</v>
      </c>
      <c r="E354" s="4"/>
      <c r="F354" s="3"/>
      <c r="G354" s="3"/>
      <c r="H354" s="4"/>
      <c r="I354" s="4">
        <v>4401</v>
      </c>
      <c r="J354" s="3" t="s">
        <v>26</v>
      </c>
      <c r="K354" s="39">
        <v>2480360</v>
      </c>
      <c r="L354" s="24"/>
      <c r="M354" s="25"/>
      <c r="N354" s="30"/>
      <c r="O354" s="31"/>
      <c r="P354" s="48" t="s">
        <v>347</v>
      </c>
      <c r="Q354" s="49" t="s">
        <v>390</v>
      </c>
      <c r="R354" s="10"/>
      <c r="S354" s="14"/>
    </row>
    <row r="355" spans="1:19" ht="45" x14ac:dyDescent="0.25">
      <c r="A355" s="3"/>
      <c r="B355" s="11"/>
      <c r="C355" s="11"/>
      <c r="D355" s="7" t="s">
        <v>375</v>
      </c>
      <c r="E355" s="4"/>
      <c r="F355" s="3"/>
      <c r="G355" s="3"/>
      <c r="H355" s="4"/>
      <c r="I355" s="4">
        <v>4401</v>
      </c>
      <c r="J355" s="3" t="s">
        <v>26</v>
      </c>
      <c r="K355" s="39">
        <v>2221940</v>
      </c>
      <c r="L355" s="24"/>
      <c r="M355" s="25"/>
      <c r="N355" s="30"/>
      <c r="O355" s="31"/>
      <c r="P355" s="48" t="s">
        <v>388</v>
      </c>
      <c r="Q355" s="49" t="s">
        <v>390</v>
      </c>
      <c r="R355" s="10"/>
      <c r="S355" s="14"/>
    </row>
    <row r="356" spans="1:19" ht="30" x14ac:dyDescent="0.25">
      <c r="A356" s="3"/>
      <c r="B356" s="11"/>
      <c r="C356" s="11"/>
      <c r="D356" s="7" t="s">
        <v>376</v>
      </c>
      <c r="E356" s="4"/>
      <c r="F356" s="3"/>
      <c r="G356" s="3"/>
      <c r="H356" s="4"/>
      <c r="I356" s="4">
        <v>4401</v>
      </c>
      <c r="J356" s="3" t="s">
        <v>26</v>
      </c>
      <c r="K356" s="39">
        <v>893260</v>
      </c>
      <c r="L356" s="24"/>
      <c r="M356" s="25"/>
      <c r="N356" s="30"/>
      <c r="O356" s="31"/>
      <c r="P356" s="48" t="s">
        <v>397</v>
      </c>
      <c r="Q356" s="49" t="s">
        <v>388</v>
      </c>
      <c r="R356" s="10"/>
      <c r="S356" s="14"/>
    </row>
    <row r="357" spans="1:19" ht="30" x14ac:dyDescent="0.25">
      <c r="A357" s="3"/>
      <c r="B357" s="11"/>
      <c r="C357" s="11"/>
      <c r="D357" s="7" t="s">
        <v>377</v>
      </c>
      <c r="E357" s="4"/>
      <c r="F357" s="3"/>
      <c r="G357" s="3"/>
      <c r="H357" s="4"/>
      <c r="I357" s="4">
        <v>4401</v>
      </c>
      <c r="J357" s="3" t="s">
        <v>26</v>
      </c>
      <c r="K357" s="39">
        <v>1302720</v>
      </c>
      <c r="L357" s="24"/>
      <c r="M357" s="25"/>
      <c r="N357" s="30"/>
      <c r="O357" s="31"/>
      <c r="P357" s="48" t="s">
        <v>397</v>
      </c>
      <c r="Q357" s="49" t="s">
        <v>388</v>
      </c>
      <c r="R357" s="10"/>
      <c r="S357" s="14"/>
    </row>
    <row r="358" spans="1:19" x14ac:dyDescent="0.25">
      <c r="A358" s="3"/>
      <c r="B358" s="11"/>
      <c r="C358" s="11"/>
      <c r="D358" s="12" t="s">
        <v>382</v>
      </c>
      <c r="E358" s="4"/>
      <c r="F358" s="3"/>
      <c r="G358" s="3"/>
      <c r="H358" s="4"/>
      <c r="I358" s="4"/>
      <c r="J358" s="3"/>
      <c r="K358" s="37">
        <f>SUM(K332:K357)</f>
        <v>56986920</v>
      </c>
      <c r="L358" s="37">
        <f>SUM(L332:L357)</f>
        <v>0</v>
      </c>
      <c r="M358" s="37">
        <f>SUM(M332:M357)</f>
        <v>0</v>
      </c>
      <c r="N358" s="37">
        <f>SUM(N332:N357)</f>
        <v>0</v>
      </c>
      <c r="O358" s="37">
        <f>SUM(O332:O357)</f>
        <v>0</v>
      </c>
      <c r="P358" s="10"/>
      <c r="Q358" s="10"/>
      <c r="R358" s="10"/>
      <c r="S358" s="10"/>
    </row>
    <row r="359" spans="1:19" x14ac:dyDescent="0.25">
      <c r="A359" s="3"/>
      <c r="B359" s="11"/>
      <c r="C359" s="11"/>
      <c r="D359" s="12" t="s">
        <v>383</v>
      </c>
      <c r="E359" s="4"/>
      <c r="F359" s="3"/>
      <c r="G359" s="3"/>
      <c r="H359" s="4"/>
      <c r="I359" s="4"/>
      <c r="J359" s="3"/>
      <c r="K359" s="37">
        <f>K358+K330+K299+K157+K37</f>
        <v>133193580</v>
      </c>
      <c r="L359" s="37">
        <f>L358+L330+L299+L157+L37</f>
        <v>211388935.46000001</v>
      </c>
      <c r="M359" s="37">
        <f>M358+M330+M299+M157+M37</f>
        <v>223389230.20999998</v>
      </c>
      <c r="N359" s="37">
        <f>N358+N330+N299+N157+N37</f>
        <v>172433157.72</v>
      </c>
      <c r="O359" s="37">
        <f>O358+O330+O299+O157+O37</f>
        <v>115475385.82999998</v>
      </c>
      <c r="P359" s="10"/>
      <c r="Q359" s="10"/>
      <c r="R359" s="10"/>
      <c r="S359" s="10"/>
    </row>
  </sheetData>
  <mergeCells count="2814">
    <mergeCell ref="P119:P120"/>
    <mergeCell ref="P121:P122"/>
    <mergeCell ref="P123:P124"/>
    <mergeCell ref="P125:P126"/>
    <mergeCell ref="P127:P128"/>
    <mergeCell ref="P129:P130"/>
    <mergeCell ref="P133:P134"/>
    <mergeCell ref="P135:P136"/>
    <mergeCell ref="P137:P138"/>
    <mergeCell ref="P141:P142"/>
    <mergeCell ref="P143:P144"/>
    <mergeCell ref="P145:P146"/>
    <mergeCell ref="P147:P148"/>
    <mergeCell ref="P59:P60"/>
    <mergeCell ref="P61:P62"/>
    <mergeCell ref="P63:P64"/>
    <mergeCell ref="P65:P66"/>
    <mergeCell ref="P67:P68"/>
    <mergeCell ref="P69:P70"/>
    <mergeCell ref="P71:P72"/>
    <mergeCell ref="P73:P74"/>
    <mergeCell ref="P75:P76"/>
    <mergeCell ref="P77:P78"/>
    <mergeCell ref="P79:P80"/>
    <mergeCell ref="P81:P82"/>
    <mergeCell ref="P83:P84"/>
    <mergeCell ref="P87:P88"/>
    <mergeCell ref="P89:P90"/>
    <mergeCell ref="P93:P94"/>
    <mergeCell ref="P95:P96"/>
    <mergeCell ref="G295:G296"/>
    <mergeCell ref="H295:H296"/>
    <mergeCell ref="I295:I296"/>
    <mergeCell ref="J295:J296"/>
    <mergeCell ref="K295:K296"/>
    <mergeCell ref="L295:L296"/>
    <mergeCell ref="A295:A296"/>
    <mergeCell ref="B295:B296"/>
    <mergeCell ref="C295:C296"/>
    <mergeCell ref="D295:D296"/>
    <mergeCell ref="E295:E296"/>
    <mergeCell ref="F295:F296"/>
    <mergeCell ref="M129:M130"/>
    <mergeCell ref="N129:N130"/>
    <mergeCell ref="O129:O130"/>
    <mergeCell ref="Q129:Q130"/>
    <mergeCell ref="R129:R130"/>
    <mergeCell ref="B267:B268"/>
    <mergeCell ref="A267:A268"/>
    <mergeCell ref="H271:H272"/>
    <mergeCell ref="G271:G272"/>
    <mergeCell ref="F271:F272"/>
    <mergeCell ref="E271:E272"/>
    <mergeCell ref="D271:D272"/>
    <mergeCell ref="C271:C272"/>
    <mergeCell ref="B271:B272"/>
    <mergeCell ref="A271:A272"/>
    <mergeCell ref="H267:H268"/>
    <mergeCell ref="G267:G268"/>
    <mergeCell ref="F267:F268"/>
    <mergeCell ref="E267:E268"/>
    <mergeCell ref="D267:D268"/>
    <mergeCell ref="S129:S130"/>
    <mergeCell ref="G129:G130"/>
    <mergeCell ref="H129:H130"/>
    <mergeCell ref="I129:I130"/>
    <mergeCell ref="J129:J130"/>
    <mergeCell ref="K129:K130"/>
    <mergeCell ref="L129:L130"/>
    <mergeCell ref="A129:A130"/>
    <mergeCell ref="B129:B130"/>
    <mergeCell ref="C129:C130"/>
    <mergeCell ref="D129:D130"/>
    <mergeCell ref="E129:E130"/>
    <mergeCell ref="F129:F130"/>
    <mergeCell ref="G115:G116"/>
    <mergeCell ref="H115:H116"/>
    <mergeCell ref="I115:I116"/>
    <mergeCell ref="J115:J116"/>
    <mergeCell ref="K115:K116"/>
    <mergeCell ref="L115:L116"/>
    <mergeCell ref="M121:M122"/>
    <mergeCell ref="S127:S128"/>
    <mergeCell ref="O127:O128"/>
    <mergeCell ref="N127:N128"/>
    <mergeCell ref="Q127:Q128"/>
    <mergeCell ref="R127:R128"/>
    <mergeCell ref="M127:M128"/>
    <mergeCell ref="I127:I128"/>
    <mergeCell ref="J127:J128"/>
    <mergeCell ref="L127:L128"/>
    <mergeCell ref="K127:K128"/>
    <mergeCell ref="S125:S126"/>
    <mergeCell ref="N125:N126"/>
    <mergeCell ref="O59:O60"/>
    <mergeCell ref="O199:O200"/>
    <mergeCell ref="O211:O212"/>
    <mergeCell ref="O219:O220"/>
    <mergeCell ref="A115:A116"/>
    <mergeCell ref="B115:B116"/>
    <mergeCell ref="C115:C116"/>
    <mergeCell ref="D115:D116"/>
    <mergeCell ref="E115:E116"/>
    <mergeCell ref="F115:F116"/>
    <mergeCell ref="B315:B316"/>
    <mergeCell ref="A315:A316"/>
    <mergeCell ref="H323:H324"/>
    <mergeCell ref="G323:G324"/>
    <mergeCell ref="F323:F324"/>
    <mergeCell ref="E323:E324"/>
    <mergeCell ref="D323:D324"/>
    <mergeCell ref="C323:C324"/>
    <mergeCell ref="B323:B324"/>
    <mergeCell ref="A323:A324"/>
    <mergeCell ref="H315:H316"/>
    <mergeCell ref="G315:G316"/>
    <mergeCell ref="F315:F316"/>
    <mergeCell ref="E315:E316"/>
    <mergeCell ref="D315:D316"/>
    <mergeCell ref="C315:C316"/>
    <mergeCell ref="B293:B294"/>
    <mergeCell ref="A293:A294"/>
    <mergeCell ref="H307:H308"/>
    <mergeCell ref="G307:G308"/>
    <mergeCell ref="F307:F308"/>
    <mergeCell ref="E307:E308"/>
    <mergeCell ref="D307:D308"/>
    <mergeCell ref="C307:C308"/>
    <mergeCell ref="B307:B308"/>
    <mergeCell ref="A307:A308"/>
    <mergeCell ref="H293:H294"/>
    <mergeCell ref="G293:G294"/>
    <mergeCell ref="F293:F294"/>
    <mergeCell ref="E293:E294"/>
    <mergeCell ref="D293:D294"/>
    <mergeCell ref="C293:C294"/>
    <mergeCell ref="B277:B278"/>
    <mergeCell ref="A277:A278"/>
    <mergeCell ref="H285:H286"/>
    <mergeCell ref="G285:G286"/>
    <mergeCell ref="F285:F286"/>
    <mergeCell ref="E285:E286"/>
    <mergeCell ref="D285:D286"/>
    <mergeCell ref="C285:C286"/>
    <mergeCell ref="B285:B286"/>
    <mergeCell ref="A285:A286"/>
    <mergeCell ref="H277:H278"/>
    <mergeCell ref="G277:G278"/>
    <mergeCell ref="F277:F278"/>
    <mergeCell ref="E277:E278"/>
    <mergeCell ref="D277:D278"/>
    <mergeCell ref="C277:C278"/>
    <mergeCell ref="A305:A306"/>
    <mergeCell ref="B305:B306"/>
    <mergeCell ref="C305:C306"/>
    <mergeCell ref="D305:D306"/>
    <mergeCell ref="E305:E306"/>
    <mergeCell ref="F305:F306"/>
    <mergeCell ref="B255:B256"/>
    <mergeCell ref="A255:A256"/>
    <mergeCell ref="H263:H264"/>
    <mergeCell ref="G263:G264"/>
    <mergeCell ref="F263:F264"/>
    <mergeCell ref="E263:E264"/>
    <mergeCell ref="D263:D264"/>
    <mergeCell ref="C263:C264"/>
    <mergeCell ref="B263:B264"/>
    <mergeCell ref="A263:A264"/>
    <mergeCell ref="H255:H256"/>
    <mergeCell ref="G255:G256"/>
    <mergeCell ref="F255:F256"/>
    <mergeCell ref="E255:E256"/>
    <mergeCell ref="D255:D256"/>
    <mergeCell ref="C255:C256"/>
    <mergeCell ref="A261:A262"/>
    <mergeCell ref="B261:B262"/>
    <mergeCell ref="C261:C262"/>
    <mergeCell ref="D261:D262"/>
    <mergeCell ref="E261:E262"/>
    <mergeCell ref="F261:F262"/>
    <mergeCell ref="G261:G262"/>
    <mergeCell ref="B239:B240"/>
    <mergeCell ref="A239:A240"/>
    <mergeCell ref="H247:H248"/>
    <mergeCell ref="G247:G248"/>
    <mergeCell ref="F247:F248"/>
    <mergeCell ref="E247:E248"/>
    <mergeCell ref="D247:D248"/>
    <mergeCell ref="C247:C248"/>
    <mergeCell ref="B247:B248"/>
    <mergeCell ref="A247:A248"/>
    <mergeCell ref="H239:H240"/>
    <mergeCell ref="G239:G240"/>
    <mergeCell ref="F239:F240"/>
    <mergeCell ref="E239:E240"/>
    <mergeCell ref="D239:D240"/>
    <mergeCell ref="C239:C240"/>
    <mergeCell ref="B223:B224"/>
    <mergeCell ref="A223:A224"/>
    <mergeCell ref="H231:H232"/>
    <mergeCell ref="G231:G232"/>
    <mergeCell ref="F231:F232"/>
    <mergeCell ref="E231:E232"/>
    <mergeCell ref="D231:D232"/>
    <mergeCell ref="C231:C232"/>
    <mergeCell ref="B231:B232"/>
    <mergeCell ref="A231:A232"/>
    <mergeCell ref="H223:H224"/>
    <mergeCell ref="G223:G224"/>
    <mergeCell ref="F223:F224"/>
    <mergeCell ref="E223:E224"/>
    <mergeCell ref="D223:D224"/>
    <mergeCell ref="C223:C224"/>
    <mergeCell ref="B207:B208"/>
    <mergeCell ref="A207:A208"/>
    <mergeCell ref="H215:H216"/>
    <mergeCell ref="G215:G216"/>
    <mergeCell ref="F215:F216"/>
    <mergeCell ref="E215:E216"/>
    <mergeCell ref="D215:D216"/>
    <mergeCell ref="C215:C216"/>
    <mergeCell ref="B215:B216"/>
    <mergeCell ref="A215:A216"/>
    <mergeCell ref="H207:H208"/>
    <mergeCell ref="G207:G208"/>
    <mergeCell ref="F207:F208"/>
    <mergeCell ref="E207:E208"/>
    <mergeCell ref="D207:D208"/>
    <mergeCell ref="C207:C208"/>
    <mergeCell ref="B195:B196"/>
    <mergeCell ref="A195:A196"/>
    <mergeCell ref="H203:H204"/>
    <mergeCell ref="G203:G204"/>
    <mergeCell ref="F203:F204"/>
    <mergeCell ref="E203:E204"/>
    <mergeCell ref="D203:D204"/>
    <mergeCell ref="C203:C204"/>
    <mergeCell ref="B203:B204"/>
    <mergeCell ref="A203:A204"/>
    <mergeCell ref="H195:H196"/>
    <mergeCell ref="G195:G196"/>
    <mergeCell ref="F195:F196"/>
    <mergeCell ref="E195:E196"/>
    <mergeCell ref="D195:D196"/>
    <mergeCell ref="C195:C196"/>
    <mergeCell ref="G191:G192"/>
    <mergeCell ref="F191:F192"/>
    <mergeCell ref="E191:E192"/>
    <mergeCell ref="D191:D192"/>
    <mergeCell ref="C191:C192"/>
    <mergeCell ref="B191:B192"/>
    <mergeCell ref="A191:A192"/>
    <mergeCell ref="H183:H184"/>
    <mergeCell ref="G183:G184"/>
    <mergeCell ref="F183:F184"/>
    <mergeCell ref="E183:E184"/>
    <mergeCell ref="D183:D184"/>
    <mergeCell ref="C183:C184"/>
    <mergeCell ref="B169:B170"/>
    <mergeCell ref="A169:A170"/>
    <mergeCell ref="H177:H178"/>
    <mergeCell ref="G177:G178"/>
    <mergeCell ref="F177:F178"/>
    <mergeCell ref="E177:E178"/>
    <mergeCell ref="D177:D178"/>
    <mergeCell ref="C177:C178"/>
    <mergeCell ref="B177:B178"/>
    <mergeCell ref="A177:A178"/>
    <mergeCell ref="H169:H170"/>
    <mergeCell ref="G169:G170"/>
    <mergeCell ref="F169:F170"/>
    <mergeCell ref="E169:E170"/>
    <mergeCell ref="D169:D170"/>
    <mergeCell ref="C169:C170"/>
    <mergeCell ref="A175:A176"/>
    <mergeCell ref="B175:B176"/>
    <mergeCell ref="C175:C176"/>
    <mergeCell ref="A159:A160"/>
    <mergeCell ref="A158:S158"/>
    <mergeCell ref="H161:H162"/>
    <mergeCell ref="G161:G162"/>
    <mergeCell ref="F161:F162"/>
    <mergeCell ref="E161:E162"/>
    <mergeCell ref="D161:D162"/>
    <mergeCell ref="C161:C162"/>
    <mergeCell ref="B161:B162"/>
    <mergeCell ref="A161:A162"/>
    <mergeCell ref="G159:G160"/>
    <mergeCell ref="F159:F160"/>
    <mergeCell ref="E159:E160"/>
    <mergeCell ref="D159:D160"/>
    <mergeCell ref="C159:C160"/>
    <mergeCell ref="B159:B160"/>
    <mergeCell ref="B93:B94"/>
    <mergeCell ref="A93:A94"/>
    <mergeCell ref="H153:H154"/>
    <mergeCell ref="G153:G154"/>
    <mergeCell ref="F153:F154"/>
    <mergeCell ref="E153:E154"/>
    <mergeCell ref="D153:D154"/>
    <mergeCell ref="C153:C154"/>
    <mergeCell ref="B153:B154"/>
    <mergeCell ref="A153:A154"/>
    <mergeCell ref="H93:H94"/>
    <mergeCell ref="G93:G94"/>
    <mergeCell ref="F93:F94"/>
    <mergeCell ref="E93:E94"/>
    <mergeCell ref="D93:D94"/>
    <mergeCell ref="C93:C94"/>
    <mergeCell ref="H143:H144"/>
    <mergeCell ref="G143:G144"/>
    <mergeCell ref="F143:F144"/>
    <mergeCell ref="E143:E144"/>
    <mergeCell ref="D143:D144"/>
    <mergeCell ref="C143:C144"/>
    <mergeCell ref="B143:B144"/>
    <mergeCell ref="A143:A144"/>
    <mergeCell ref="H87:H88"/>
    <mergeCell ref="G87:G88"/>
    <mergeCell ref="F87:F88"/>
    <mergeCell ref="E87:E88"/>
    <mergeCell ref="D87:D88"/>
    <mergeCell ref="C87:C88"/>
    <mergeCell ref="B73:B74"/>
    <mergeCell ref="A73:A74"/>
    <mergeCell ref="H101:H102"/>
    <mergeCell ref="G101:G102"/>
    <mergeCell ref="F101:F102"/>
    <mergeCell ref="E101:E102"/>
    <mergeCell ref="D101:D102"/>
    <mergeCell ref="C101:C102"/>
    <mergeCell ref="B101:B102"/>
    <mergeCell ref="A101:A102"/>
    <mergeCell ref="H73:H74"/>
    <mergeCell ref="G73:G74"/>
    <mergeCell ref="F73:F74"/>
    <mergeCell ref="E73:E74"/>
    <mergeCell ref="D73:D74"/>
    <mergeCell ref="C73:C74"/>
    <mergeCell ref="F95:F96"/>
    <mergeCell ref="G95:G96"/>
    <mergeCell ref="H127:H128"/>
    <mergeCell ref="G127:G128"/>
    <mergeCell ref="F127:F128"/>
    <mergeCell ref="E127:E128"/>
    <mergeCell ref="D127:D128"/>
    <mergeCell ref="C127:C128"/>
    <mergeCell ref="B127:B128"/>
    <mergeCell ref="A127:A128"/>
    <mergeCell ref="H65:H66"/>
    <mergeCell ref="G65:G66"/>
    <mergeCell ref="F65:F66"/>
    <mergeCell ref="E65:E66"/>
    <mergeCell ref="D65:D66"/>
    <mergeCell ref="C65:C66"/>
    <mergeCell ref="B63:B64"/>
    <mergeCell ref="A63:A64"/>
    <mergeCell ref="H63:H64"/>
    <mergeCell ref="G63:G64"/>
    <mergeCell ref="F63:F64"/>
    <mergeCell ref="E63:E64"/>
    <mergeCell ref="D63:D64"/>
    <mergeCell ref="C63:C64"/>
    <mergeCell ref="B87:B88"/>
    <mergeCell ref="A87:A88"/>
    <mergeCell ref="A95:A96"/>
    <mergeCell ref="B95:B96"/>
    <mergeCell ref="C95:C96"/>
    <mergeCell ref="D95:D96"/>
    <mergeCell ref="E95:E96"/>
    <mergeCell ref="H95:H96"/>
    <mergeCell ref="A75:A76"/>
    <mergeCell ref="B75:B76"/>
    <mergeCell ref="E43:E44"/>
    <mergeCell ref="D43:D44"/>
    <mergeCell ref="C43:C44"/>
    <mergeCell ref="K57:K58"/>
    <mergeCell ref="K59:K60"/>
    <mergeCell ref="B55:B56"/>
    <mergeCell ref="A55:A56"/>
    <mergeCell ref="H61:H62"/>
    <mergeCell ref="G61:G62"/>
    <mergeCell ref="F61:F62"/>
    <mergeCell ref="E61:E62"/>
    <mergeCell ref="D61:D62"/>
    <mergeCell ref="C61:C62"/>
    <mergeCell ref="B61:B62"/>
    <mergeCell ref="A61:A62"/>
    <mergeCell ref="H55:H56"/>
    <mergeCell ref="G55:G56"/>
    <mergeCell ref="F55:F56"/>
    <mergeCell ref="E55:E56"/>
    <mergeCell ref="D55:D56"/>
    <mergeCell ref="C55:C56"/>
    <mergeCell ref="A51:A52"/>
    <mergeCell ref="G53:G54"/>
    <mergeCell ref="F53:F54"/>
    <mergeCell ref="E53:E54"/>
    <mergeCell ref="D53:D54"/>
    <mergeCell ref="C53:C54"/>
    <mergeCell ref="B53:B54"/>
    <mergeCell ref="A53:A54"/>
    <mergeCell ref="G51:G52"/>
    <mergeCell ref="F51:F52"/>
    <mergeCell ref="E51:E52"/>
    <mergeCell ref="K2:K6"/>
    <mergeCell ref="K39:K40"/>
    <mergeCell ref="K41:K42"/>
    <mergeCell ref="K43:K44"/>
    <mergeCell ref="M297:M298"/>
    <mergeCell ref="M301:M302"/>
    <mergeCell ref="M303:M304"/>
    <mergeCell ref="M305:M306"/>
    <mergeCell ref="M307:M308"/>
    <mergeCell ref="M309:M310"/>
    <mergeCell ref="M279:M280"/>
    <mergeCell ref="M281:M282"/>
    <mergeCell ref="M283:M284"/>
    <mergeCell ref="M285:M286"/>
    <mergeCell ref="M287:M288"/>
    <mergeCell ref="M289:M290"/>
    <mergeCell ref="M257:M258"/>
    <mergeCell ref="M259:M260"/>
    <mergeCell ref="M261:M262"/>
    <mergeCell ref="M263:M264"/>
    <mergeCell ref="M265:M266"/>
    <mergeCell ref="M267:M268"/>
    <mergeCell ref="M199:M200"/>
    <mergeCell ref="M201:M202"/>
    <mergeCell ref="M203:M204"/>
    <mergeCell ref="M205:M206"/>
    <mergeCell ref="M207:M208"/>
    <mergeCell ref="M185:M186"/>
    <mergeCell ref="M187:M188"/>
    <mergeCell ref="M189:M190"/>
    <mergeCell ref="M191:M192"/>
    <mergeCell ref="M193:M194"/>
    <mergeCell ref="M153:M154"/>
    <mergeCell ref="M155:M156"/>
    <mergeCell ref="M89:M90"/>
    <mergeCell ref="M47:M48"/>
    <mergeCell ref="M141:M142"/>
    <mergeCell ref="M143:M144"/>
    <mergeCell ref="M145:M146"/>
    <mergeCell ref="M147:M148"/>
    <mergeCell ref="M75:M76"/>
    <mergeCell ref="M77:M78"/>
    <mergeCell ref="M79:M80"/>
    <mergeCell ref="M101:M102"/>
    <mergeCell ref="M103:M104"/>
    <mergeCell ref="M81:M82"/>
    <mergeCell ref="M131:M132"/>
    <mergeCell ref="M133:M134"/>
    <mergeCell ref="M135:M136"/>
    <mergeCell ref="M137:M138"/>
    <mergeCell ref="M139:M140"/>
    <mergeCell ref="M67:M68"/>
    <mergeCell ref="M119:M120"/>
    <mergeCell ref="M93:M94"/>
    <mergeCell ref="M2:M6"/>
    <mergeCell ref="M39:M40"/>
    <mergeCell ref="M41:M42"/>
    <mergeCell ref="M43:M44"/>
    <mergeCell ref="M45:M46"/>
    <mergeCell ref="M49:M50"/>
    <mergeCell ref="M51:M52"/>
    <mergeCell ref="A19:S19"/>
    <mergeCell ref="R97:R98"/>
    <mergeCell ref="S97:S98"/>
    <mergeCell ref="N97:N98"/>
    <mergeCell ref="O97:O98"/>
    <mergeCell ref="Q97:Q98"/>
    <mergeCell ref="G97:G98"/>
    <mergeCell ref="H97:H98"/>
    <mergeCell ref="I97:I98"/>
    <mergeCell ref="J97:J98"/>
    <mergeCell ref="L97:L98"/>
    <mergeCell ref="K97:K98"/>
    <mergeCell ref="A97:A98"/>
    <mergeCell ref="B97:B98"/>
    <mergeCell ref="C97:C98"/>
    <mergeCell ref="M20:M21"/>
    <mergeCell ref="M22:M23"/>
    <mergeCell ref="M24:M25"/>
    <mergeCell ref="M29:M30"/>
    <mergeCell ref="M31:M32"/>
    <mergeCell ref="M33:M34"/>
    <mergeCell ref="M95:M96"/>
    <mergeCell ref="M97:M98"/>
    <mergeCell ref="M35:M36"/>
    <mergeCell ref="M17:M18"/>
    <mergeCell ref="S323:S324"/>
    <mergeCell ref="O323:O324"/>
    <mergeCell ref="N323:N324"/>
    <mergeCell ref="Q323:Q324"/>
    <mergeCell ref="R323:R324"/>
    <mergeCell ref="I323:I324"/>
    <mergeCell ref="J323:J324"/>
    <mergeCell ref="L323:L324"/>
    <mergeCell ref="K323:K324"/>
    <mergeCell ref="S321:S322"/>
    <mergeCell ref="N321:N322"/>
    <mergeCell ref="O321:O322"/>
    <mergeCell ref="Q321:Q322"/>
    <mergeCell ref="R321:R322"/>
    <mergeCell ref="H321:H322"/>
    <mergeCell ref="I321:I322"/>
    <mergeCell ref="J321:J322"/>
    <mergeCell ref="L321:L322"/>
    <mergeCell ref="K321:K322"/>
    <mergeCell ref="M321:M322"/>
    <mergeCell ref="M323:M324"/>
    <mergeCell ref="A321:A322"/>
    <mergeCell ref="B321:B322"/>
    <mergeCell ref="C321:C322"/>
    <mergeCell ref="D321:D322"/>
    <mergeCell ref="E321:E322"/>
    <mergeCell ref="F321:F322"/>
    <mergeCell ref="G321:G322"/>
    <mergeCell ref="R319:R320"/>
    <mergeCell ref="S319:S320"/>
    <mergeCell ref="N319:N320"/>
    <mergeCell ref="O319:O320"/>
    <mergeCell ref="Q319:Q320"/>
    <mergeCell ref="G319:G320"/>
    <mergeCell ref="H319:H320"/>
    <mergeCell ref="I319:I320"/>
    <mergeCell ref="J319:J320"/>
    <mergeCell ref="L319:L320"/>
    <mergeCell ref="K319:K320"/>
    <mergeCell ref="A319:A320"/>
    <mergeCell ref="B319:B320"/>
    <mergeCell ref="C319:C320"/>
    <mergeCell ref="D319:D320"/>
    <mergeCell ref="E319:E320"/>
    <mergeCell ref="F319:F320"/>
    <mergeCell ref="M319:M320"/>
    <mergeCell ref="S317:S318"/>
    <mergeCell ref="N317:N318"/>
    <mergeCell ref="O317:O318"/>
    <mergeCell ref="Q317:Q318"/>
    <mergeCell ref="R317:R318"/>
    <mergeCell ref="J317:J318"/>
    <mergeCell ref="L317:L318"/>
    <mergeCell ref="K317:K318"/>
    <mergeCell ref="A317:A318"/>
    <mergeCell ref="B317:B318"/>
    <mergeCell ref="C317:C318"/>
    <mergeCell ref="D317:D318"/>
    <mergeCell ref="E317:E318"/>
    <mergeCell ref="F317:F318"/>
    <mergeCell ref="G317:G318"/>
    <mergeCell ref="H317:H318"/>
    <mergeCell ref="I317:I318"/>
    <mergeCell ref="M317:M318"/>
    <mergeCell ref="S315:S316"/>
    <mergeCell ref="O315:O316"/>
    <mergeCell ref="N315:N316"/>
    <mergeCell ref="Q315:Q316"/>
    <mergeCell ref="R315:R316"/>
    <mergeCell ref="M315:M316"/>
    <mergeCell ref="I315:I316"/>
    <mergeCell ref="J315:J316"/>
    <mergeCell ref="L315:L316"/>
    <mergeCell ref="K315:K316"/>
    <mergeCell ref="S313:S314"/>
    <mergeCell ref="N313:N314"/>
    <mergeCell ref="O313:O314"/>
    <mergeCell ref="Q313:Q314"/>
    <mergeCell ref="R313:R314"/>
    <mergeCell ref="M313:M314"/>
    <mergeCell ref="H313:H314"/>
    <mergeCell ref="I313:I314"/>
    <mergeCell ref="J313:J314"/>
    <mergeCell ref="L313:L314"/>
    <mergeCell ref="K313:K314"/>
    <mergeCell ref="A313:A314"/>
    <mergeCell ref="B313:B314"/>
    <mergeCell ref="C313:C314"/>
    <mergeCell ref="D313:D314"/>
    <mergeCell ref="E313:E314"/>
    <mergeCell ref="F313:F314"/>
    <mergeCell ref="G313:G314"/>
    <mergeCell ref="R311:R312"/>
    <mergeCell ref="S311:S312"/>
    <mergeCell ref="M311:M312"/>
    <mergeCell ref="N311:N312"/>
    <mergeCell ref="O311:O312"/>
    <mergeCell ref="Q311:Q312"/>
    <mergeCell ref="G311:G312"/>
    <mergeCell ref="H311:H312"/>
    <mergeCell ref="I311:I312"/>
    <mergeCell ref="J311:J312"/>
    <mergeCell ref="L311:L312"/>
    <mergeCell ref="K311:K312"/>
    <mergeCell ref="A311:A312"/>
    <mergeCell ref="B311:B312"/>
    <mergeCell ref="C311:C312"/>
    <mergeCell ref="D311:D312"/>
    <mergeCell ref="E311:E312"/>
    <mergeCell ref="F311:F312"/>
    <mergeCell ref="S309:S310"/>
    <mergeCell ref="N309:N310"/>
    <mergeCell ref="O309:O310"/>
    <mergeCell ref="Q309:Q310"/>
    <mergeCell ref="R309:R310"/>
    <mergeCell ref="J309:J310"/>
    <mergeCell ref="L309:L310"/>
    <mergeCell ref="K309:K310"/>
    <mergeCell ref="A309:A310"/>
    <mergeCell ref="B309:B310"/>
    <mergeCell ref="C309:C310"/>
    <mergeCell ref="D309:D310"/>
    <mergeCell ref="E309:E310"/>
    <mergeCell ref="F309:F310"/>
    <mergeCell ref="G309:G310"/>
    <mergeCell ref="H309:H310"/>
    <mergeCell ref="I309:I310"/>
    <mergeCell ref="S307:S308"/>
    <mergeCell ref="O307:O308"/>
    <mergeCell ref="N307:N308"/>
    <mergeCell ref="Q307:Q308"/>
    <mergeCell ref="R307:R308"/>
    <mergeCell ref="I307:I308"/>
    <mergeCell ref="J307:J308"/>
    <mergeCell ref="L307:L308"/>
    <mergeCell ref="K307:K308"/>
    <mergeCell ref="S305:S306"/>
    <mergeCell ref="N305:N306"/>
    <mergeCell ref="O305:O306"/>
    <mergeCell ref="Q305:Q306"/>
    <mergeCell ref="R305:R306"/>
    <mergeCell ref="H305:H306"/>
    <mergeCell ref="I305:I306"/>
    <mergeCell ref="J305:J306"/>
    <mergeCell ref="L305:L306"/>
    <mergeCell ref="K305:K306"/>
    <mergeCell ref="G305:G306"/>
    <mergeCell ref="R303:R304"/>
    <mergeCell ref="S303:S304"/>
    <mergeCell ref="N303:N304"/>
    <mergeCell ref="O303:O304"/>
    <mergeCell ref="Q303:Q304"/>
    <mergeCell ref="M295:M296"/>
    <mergeCell ref="N295:N296"/>
    <mergeCell ref="O295:O296"/>
    <mergeCell ref="Q295:Q296"/>
    <mergeCell ref="G303:G304"/>
    <mergeCell ref="H303:H304"/>
    <mergeCell ref="I303:I304"/>
    <mergeCell ref="J303:J304"/>
    <mergeCell ref="L303:L304"/>
    <mergeCell ref="K303:K304"/>
    <mergeCell ref="A303:A304"/>
    <mergeCell ref="B303:B304"/>
    <mergeCell ref="C303:C304"/>
    <mergeCell ref="D303:D304"/>
    <mergeCell ref="E303:E304"/>
    <mergeCell ref="F303:F304"/>
    <mergeCell ref="S301:S302"/>
    <mergeCell ref="R295:R296"/>
    <mergeCell ref="S295:S296"/>
    <mergeCell ref="N301:N302"/>
    <mergeCell ref="O301:O302"/>
    <mergeCell ref="Q301:Q302"/>
    <mergeCell ref="R301:R302"/>
    <mergeCell ref="J301:J302"/>
    <mergeCell ref="L301:L302"/>
    <mergeCell ref="K301:K302"/>
    <mergeCell ref="A301:A302"/>
    <mergeCell ref="B301:B302"/>
    <mergeCell ref="C301:C302"/>
    <mergeCell ref="D301:D302"/>
    <mergeCell ref="E301:E302"/>
    <mergeCell ref="F301:F302"/>
    <mergeCell ref="G301:G302"/>
    <mergeCell ref="H301:H302"/>
    <mergeCell ref="I301:I302"/>
    <mergeCell ref="S297:S298"/>
    <mergeCell ref="N297:N298"/>
    <mergeCell ref="O297:O298"/>
    <mergeCell ref="Q297:Q298"/>
    <mergeCell ref="R297:R298"/>
    <mergeCell ref="J297:J298"/>
    <mergeCell ref="L297:L298"/>
    <mergeCell ref="K297:K298"/>
    <mergeCell ref="A297:A298"/>
    <mergeCell ref="B297:B298"/>
    <mergeCell ref="C297:C298"/>
    <mergeCell ref="D297:D298"/>
    <mergeCell ref="E297:E298"/>
    <mergeCell ref="F297:F298"/>
    <mergeCell ref="G297:G298"/>
    <mergeCell ref="H297:H298"/>
    <mergeCell ref="I297:I298"/>
    <mergeCell ref="S293:S294"/>
    <mergeCell ref="O293:O294"/>
    <mergeCell ref="N293:N294"/>
    <mergeCell ref="Q293:Q294"/>
    <mergeCell ref="R293:R294"/>
    <mergeCell ref="M293:M294"/>
    <mergeCell ref="I293:I294"/>
    <mergeCell ref="J293:J294"/>
    <mergeCell ref="L293:L294"/>
    <mergeCell ref="K293:K294"/>
    <mergeCell ref="S291:S292"/>
    <mergeCell ref="N291:N292"/>
    <mergeCell ref="O291:O292"/>
    <mergeCell ref="Q291:Q292"/>
    <mergeCell ref="R291:R292"/>
    <mergeCell ref="M291:M292"/>
    <mergeCell ref="H291:H292"/>
    <mergeCell ref="I291:I292"/>
    <mergeCell ref="J291:J292"/>
    <mergeCell ref="L291:L292"/>
    <mergeCell ref="K291:K292"/>
    <mergeCell ref="A291:A292"/>
    <mergeCell ref="B291:B292"/>
    <mergeCell ref="C291:C292"/>
    <mergeCell ref="D291:D292"/>
    <mergeCell ref="E291:E292"/>
    <mergeCell ref="F291:F292"/>
    <mergeCell ref="G291:G292"/>
    <mergeCell ref="R289:R290"/>
    <mergeCell ref="S289:S290"/>
    <mergeCell ref="N289:N290"/>
    <mergeCell ref="O289:O290"/>
    <mergeCell ref="Q289:Q290"/>
    <mergeCell ref="G289:G290"/>
    <mergeCell ref="H289:H290"/>
    <mergeCell ref="I289:I290"/>
    <mergeCell ref="J289:J290"/>
    <mergeCell ref="L289:L290"/>
    <mergeCell ref="K289:K290"/>
    <mergeCell ref="A289:A290"/>
    <mergeCell ref="B289:B290"/>
    <mergeCell ref="C289:C290"/>
    <mergeCell ref="D289:D290"/>
    <mergeCell ref="E289:E290"/>
    <mergeCell ref="F289:F290"/>
    <mergeCell ref="S287:S288"/>
    <mergeCell ref="N287:N288"/>
    <mergeCell ref="O287:O288"/>
    <mergeCell ref="Q287:Q288"/>
    <mergeCell ref="R287:R288"/>
    <mergeCell ref="J287:J288"/>
    <mergeCell ref="L287:L288"/>
    <mergeCell ref="K287:K288"/>
    <mergeCell ref="A287:A288"/>
    <mergeCell ref="B287:B288"/>
    <mergeCell ref="C287:C288"/>
    <mergeCell ref="D287:D288"/>
    <mergeCell ref="E287:E288"/>
    <mergeCell ref="F287:F288"/>
    <mergeCell ref="G287:G288"/>
    <mergeCell ref="H287:H288"/>
    <mergeCell ref="I287:I288"/>
    <mergeCell ref="S285:S286"/>
    <mergeCell ref="O285:O286"/>
    <mergeCell ref="N285:N286"/>
    <mergeCell ref="Q285:Q286"/>
    <mergeCell ref="R285:R286"/>
    <mergeCell ref="I285:I286"/>
    <mergeCell ref="J285:J286"/>
    <mergeCell ref="L285:L286"/>
    <mergeCell ref="K285:K286"/>
    <mergeCell ref="S283:S284"/>
    <mergeCell ref="N283:N284"/>
    <mergeCell ref="O283:O284"/>
    <mergeCell ref="Q283:Q284"/>
    <mergeCell ref="R283:R284"/>
    <mergeCell ref="H283:H284"/>
    <mergeCell ref="I283:I284"/>
    <mergeCell ref="J283:J284"/>
    <mergeCell ref="L283:L284"/>
    <mergeCell ref="K283:K284"/>
    <mergeCell ref="A283:A284"/>
    <mergeCell ref="B283:B284"/>
    <mergeCell ref="C283:C284"/>
    <mergeCell ref="D283:D284"/>
    <mergeCell ref="E283:E284"/>
    <mergeCell ref="F283:F284"/>
    <mergeCell ref="G283:G284"/>
    <mergeCell ref="R281:R282"/>
    <mergeCell ref="S281:S282"/>
    <mergeCell ref="N281:N282"/>
    <mergeCell ref="O281:O282"/>
    <mergeCell ref="Q281:Q282"/>
    <mergeCell ref="G281:G282"/>
    <mergeCell ref="H281:H282"/>
    <mergeCell ref="I281:I282"/>
    <mergeCell ref="J281:J282"/>
    <mergeCell ref="L281:L282"/>
    <mergeCell ref="K281:K282"/>
    <mergeCell ref="A281:A282"/>
    <mergeCell ref="B281:B282"/>
    <mergeCell ref="C281:C282"/>
    <mergeCell ref="D281:D282"/>
    <mergeCell ref="E281:E282"/>
    <mergeCell ref="F281:F282"/>
    <mergeCell ref="S279:S280"/>
    <mergeCell ref="N279:N280"/>
    <mergeCell ref="O279:O280"/>
    <mergeCell ref="Q279:Q280"/>
    <mergeCell ref="R279:R280"/>
    <mergeCell ref="J279:J280"/>
    <mergeCell ref="L279:L280"/>
    <mergeCell ref="K279:K280"/>
    <mergeCell ref="A279:A280"/>
    <mergeCell ref="B279:B280"/>
    <mergeCell ref="C279:C280"/>
    <mergeCell ref="D279:D280"/>
    <mergeCell ref="E279:E280"/>
    <mergeCell ref="F279:F280"/>
    <mergeCell ref="G279:G280"/>
    <mergeCell ref="H279:H280"/>
    <mergeCell ref="I279:I280"/>
    <mergeCell ref="S277:S278"/>
    <mergeCell ref="O277:O278"/>
    <mergeCell ref="N277:N278"/>
    <mergeCell ref="Q277:Q278"/>
    <mergeCell ref="R277:R278"/>
    <mergeCell ref="M277:M278"/>
    <mergeCell ref="I277:I278"/>
    <mergeCell ref="J277:J278"/>
    <mergeCell ref="L277:L278"/>
    <mergeCell ref="K277:K278"/>
    <mergeCell ref="S275:S276"/>
    <mergeCell ref="N275:N276"/>
    <mergeCell ref="O275:O276"/>
    <mergeCell ref="Q275:Q276"/>
    <mergeCell ref="R275:R276"/>
    <mergeCell ref="M275:M276"/>
    <mergeCell ref="H275:H276"/>
    <mergeCell ref="I275:I276"/>
    <mergeCell ref="J275:J276"/>
    <mergeCell ref="L275:L276"/>
    <mergeCell ref="K275:K276"/>
    <mergeCell ref="A275:A276"/>
    <mergeCell ref="B275:B276"/>
    <mergeCell ref="C275:C276"/>
    <mergeCell ref="D275:D276"/>
    <mergeCell ref="E275:E276"/>
    <mergeCell ref="F275:F276"/>
    <mergeCell ref="G275:G276"/>
    <mergeCell ref="R273:R274"/>
    <mergeCell ref="S273:S274"/>
    <mergeCell ref="M273:M274"/>
    <mergeCell ref="N273:N274"/>
    <mergeCell ref="O273:O274"/>
    <mergeCell ref="Q273:Q274"/>
    <mergeCell ref="G273:G274"/>
    <mergeCell ref="H273:H274"/>
    <mergeCell ref="I273:I274"/>
    <mergeCell ref="J273:J274"/>
    <mergeCell ref="L273:L274"/>
    <mergeCell ref="K273:K274"/>
    <mergeCell ref="A273:A274"/>
    <mergeCell ref="B273:B274"/>
    <mergeCell ref="C273:C274"/>
    <mergeCell ref="D273:D274"/>
    <mergeCell ref="E273:E274"/>
    <mergeCell ref="F273:F274"/>
    <mergeCell ref="S271:S272"/>
    <mergeCell ref="O271:O272"/>
    <mergeCell ref="N271:N272"/>
    <mergeCell ref="R271:R272"/>
    <mergeCell ref="M271:M272"/>
    <mergeCell ref="I271:I272"/>
    <mergeCell ref="J271:J272"/>
    <mergeCell ref="L271:L272"/>
    <mergeCell ref="K271:K272"/>
    <mergeCell ref="S269:S270"/>
    <mergeCell ref="M269:M270"/>
    <mergeCell ref="N269:N270"/>
    <mergeCell ref="O269:O270"/>
    <mergeCell ref="R269:R270"/>
    <mergeCell ref="G269:G270"/>
    <mergeCell ref="H269:H270"/>
    <mergeCell ref="I269:I270"/>
    <mergeCell ref="J269:J270"/>
    <mergeCell ref="L269:L270"/>
    <mergeCell ref="K269:K270"/>
    <mergeCell ref="A269:A270"/>
    <mergeCell ref="B269:B270"/>
    <mergeCell ref="C269:C270"/>
    <mergeCell ref="D269:D270"/>
    <mergeCell ref="E269:E270"/>
    <mergeCell ref="F269:F270"/>
    <mergeCell ref="S267:S268"/>
    <mergeCell ref="O267:O268"/>
    <mergeCell ref="N267:N268"/>
    <mergeCell ref="R267:R268"/>
    <mergeCell ref="I267:I268"/>
    <mergeCell ref="J267:J268"/>
    <mergeCell ref="L267:L268"/>
    <mergeCell ref="K267:K268"/>
    <mergeCell ref="S265:S266"/>
    <mergeCell ref="N265:N266"/>
    <mergeCell ref="O265:O266"/>
    <mergeCell ref="R265:R266"/>
    <mergeCell ref="G265:G266"/>
    <mergeCell ref="H265:H266"/>
    <mergeCell ref="I265:I266"/>
    <mergeCell ref="J265:J266"/>
    <mergeCell ref="L265:L266"/>
    <mergeCell ref="K265:K266"/>
    <mergeCell ref="A265:A266"/>
    <mergeCell ref="B265:B266"/>
    <mergeCell ref="C265:C266"/>
    <mergeCell ref="D265:D266"/>
    <mergeCell ref="E265:E266"/>
    <mergeCell ref="F265:F266"/>
    <mergeCell ref="C267:C268"/>
    <mergeCell ref="S263:S264"/>
    <mergeCell ref="O263:O264"/>
    <mergeCell ref="N263:N264"/>
    <mergeCell ref="R263:R264"/>
    <mergeCell ref="I263:I264"/>
    <mergeCell ref="J263:J264"/>
    <mergeCell ref="L263:L264"/>
    <mergeCell ref="K263:K264"/>
    <mergeCell ref="S261:S262"/>
    <mergeCell ref="N261:N262"/>
    <mergeCell ref="O261:O262"/>
    <mergeCell ref="Q261:Q262"/>
    <mergeCell ref="R261:R262"/>
    <mergeCell ref="H261:H262"/>
    <mergeCell ref="I261:I262"/>
    <mergeCell ref="J261:J262"/>
    <mergeCell ref="L261:L262"/>
    <mergeCell ref="K261:K262"/>
    <mergeCell ref="R259:R260"/>
    <mergeCell ref="S259:S260"/>
    <mergeCell ref="N259:N260"/>
    <mergeCell ref="O259:O260"/>
    <mergeCell ref="Q259:Q260"/>
    <mergeCell ref="G259:G260"/>
    <mergeCell ref="H259:H260"/>
    <mergeCell ref="I259:I260"/>
    <mergeCell ref="J259:J260"/>
    <mergeCell ref="L259:L260"/>
    <mergeCell ref="K259:K260"/>
    <mergeCell ref="A259:A260"/>
    <mergeCell ref="B259:B260"/>
    <mergeCell ref="C259:C260"/>
    <mergeCell ref="D259:D260"/>
    <mergeCell ref="E259:E260"/>
    <mergeCell ref="F259:F260"/>
    <mergeCell ref="S257:S258"/>
    <mergeCell ref="N257:N258"/>
    <mergeCell ref="O257:O258"/>
    <mergeCell ref="Q257:Q258"/>
    <mergeCell ref="R257:R258"/>
    <mergeCell ref="J257:J258"/>
    <mergeCell ref="L257:L258"/>
    <mergeCell ref="K257:K258"/>
    <mergeCell ref="A257:A258"/>
    <mergeCell ref="B257:B258"/>
    <mergeCell ref="C257:C258"/>
    <mergeCell ref="D257:D258"/>
    <mergeCell ref="E257:E258"/>
    <mergeCell ref="F257:F258"/>
    <mergeCell ref="G257:G258"/>
    <mergeCell ref="H257:H258"/>
    <mergeCell ref="I257:I258"/>
    <mergeCell ref="S255:S256"/>
    <mergeCell ref="O255:O256"/>
    <mergeCell ref="N255:N256"/>
    <mergeCell ref="Q255:Q256"/>
    <mergeCell ref="R255:R256"/>
    <mergeCell ref="M255:M256"/>
    <mergeCell ref="I255:I256"/>
    <mergeCell ref="J255:J256"/>
    <mergeCell ref="L255:L256"/>
    <mergeCell ref="K255:K256"/>
    <mergeCell ref="S253:S254"/>
    <mergeCell ref="N253:N254"/>
    <mergeCell ref="O253:O254"/>
    <mergeCell ref="Q253:Q254"/>
    <mergeCell ref="R253:R254"/>
    <mergeCell ref="M253:M254"/>
    <mergeCell ref="H253:H254"/>
    <mergeCell ref="I253:I254"/>
    <mergeCell ref="J253:J254"/>
    <mergeCell ref="L253:L254"/>
    <mergeCell ref="K253:K254"/>
    <mergeCell ref="A253:A254"/>
    <mergeCell ref="B253:B254"/>
    <mergeCell ref="C253:C254"/>
    <mergeCell ref="D253:D254"/>
    <mergeCell ref="E253:E254"/>
    <mergeCell ref="F253:F254"/>
    <mergeCell ref="G253:G254"/>
    <mergeCell ref="R251:R252"/>
    <mergeCell ref="S251:S252"/>
    <mergeCell ref="N251:N252"/>
    <mergeCell ref="O251:O252"/>
    <mergeCell ref="Q251:Q252"/>
    <mergeCell ref="G251:G252"/>
    <mergeCell ref="H251:H252"/>
    <mergeCell ref="I251:I252"/>
    <mergeCell ref="J251:J252"/>
    <mergeCell ref="L251:L252"/>
    <mergeCell ref="K251:K252"/>
    <mergeCell ref="A251:A252"/>
    <mergeCell ref="B251:B252"/>
    <mergeCell ref="C251:C252"/>
    <mergeCell ref="D251:D252"/>
    <mergeCell ref="E251:E252"/>
    <mergeCell ref="F251:F252"/>
    <mergeCell ref="M251:M252"/>
    <mergeCell ref="S249:S250"/>
    <mergeCell ref="N249:N250"/>
    <mergeCell ref="O249:O250"/>
    <mergeCell ref="Q249:Q250"/>
    <mergeCell ref="R249:R250"/>
    <mergeCell ref="J249:J250"/>
    <mergeCell ref="L249:L250"/>
    <mergeCell ref="K249:K250"/>
    <mergeCell ref="A249:A250"/>
    <mergeCell ref="B249:B250"/>
    <mergeCell ref="C249:C250"/>
    <mergeCell ref="D249:D250"/>
    <mergeCell ref="E249:E250"/>
    <mergeCell ref="F249:F250"/>
    <mergeCell ref="G249:G250"/>
    <mergeCell ref="H249:H250"/>
    <mergeCell ref="I249:I250"/>
    <mergeCell ref="M249:M250"/>
    <mergeCell ref="S247:S248"/>
    <mergeCell ref="O247:O248"/>
    <mergeCell ref="N247:N248"/>
    <mergeCell ref="Q247:Q248"/>
    <mergeCell ref="R247:R248"/>
    <mergeCell ref="I247:I248"/>
    <mergeCell ref="J247:J248"/>
    <mergeCell ref="L247:L248"/>
    <mergeCell ref="K247:K248"/>
    <mergeCell ref="S245:S246"/>
    <mergeCell ref="N245:N246"/>
    <mergeCell ref="O245:O246"/>
    <mergeCell ref="Q245:Q246"/>
    <mergeCell ref="R245:R246"/>
    <mergeCell ref="H245:H246"/>
    <mergeCell ref="I245:I246"/>
    <mergeCell ref="J245:J246"/>
    <mergeCell ref="L245:L246"/>
    <mergeCell ref="K245:K246"/>
    <mergeCell ref="M245:M246"/>
    <mergeCell ref="M247:M248"/>
    <mergeCell ref="A245:A246"/>
    <mergeCell ref="B245:B246"/>
    <mergeCell ref="C245:C246"/>
    <mergeCell ref="D245:D246"/>
    <mergeCell ref="E245:E246"/>
    <mergeCell ref="F245:F246"/>
    <mergeCell ref="G245:G246"/>
    <mergeCell ref="R243:R244"/>
    <mergeCell ref="S243:S244"/>
    <mergeCell ref="N243:N244"/>
    <mergeCell ref="O243:O244"/>
    <mergeCell ref="Q243:Q244"/>
    <mergeCell ref="G243:G244"/>
    <mergeCell ref="H243:H244"/>
    <mergeCell ref="I243:I244"/>
    <mergeCell ref="J243:J244"/>
    <mergeCell ref="L243:L244"/>
    <mergeCell ref="K243:K244"/>
    <mergeCell ref="A243:A244"/>
    <mergeCell ref="B243:B244"/>
    <mergeCell ref="C243:C244"/>
    <mergeCell ref="D243:D244"/>
    <mergeCell ref="E243:E244"/>
    <mergeCell ref="F243:F244"/>
    <mergeCell ref="M243:M244"/>
    <mergeCell ref="S241:S242"/>
    <mergeCell ref="N241:N242"/>
    <mergeCell ref="O241:O242"/>
    <mergeCell ref="Q241:Q242"/>
    <mergeCell ref="R241:R242"/>
    <mergeCell ref="J241:J242"/>
    <mergeCell ref="L241:L242"/>
    <mergeCell ref="K241:K242"/>
    <mergeCell ref="A241:A242"/>
    <mergeCell ref="B241:B242"/>
    <mergeCell ref="C241:C242"/>
    <mergeCell ref="D241:D242"/>
    <mergeCell ref="E241:E242"/>
    <mergeCell ref="F241:F242"/>
    <mergeCell ref="G241:G242"/>
    <mergeCell ref="H241:H242"/>
    <mergeCell ref="I241:I242"/>
    <mergeCell ref="M241:M242"/>
    <mergeCell ref="S239:S240"/>
    <mergeCell ref="O239:O240"/>
    <mergeCell ref="N239:N240"/>
    <mergeCell ref="Q239:Q240"/>
    <mergeCell ref="R239:R240"/>
    <mergeCell ref="M239:M240"/>
    <mergeCell ref="I239:I240"/>
    <mergeCell ref="J239:J240"/>
    <mergeCell ref="L239:L240"/>
    <mergeCell ref="K239:K240"/>
    <mergeCell ref="S237:S238"/>
    <mergeCell ref="N237:N238"/>
    <mergeCell ref="O237:O238"/>
    <mergeCell ref="Q237:Q238"/>
    <mergeCell ref="R237:R238"/>
    <mergeCell ref="M237:M238"/>
    <mergeCell ref="H237:H238"/>
    <mergeCell ref="I237:I238"/>
    <mergeCell ref="J237:J238"/>
    <mergeCell ref="L237:L238"/>
    <mergeCell ref="K237:K238"/>
    <mergeCell ref="A237:A238"/>
    <mergeCell ref="B237:B238"/>
    <mergeCell ref="C237:C238"/>
    <mergeCell ref="D237:D238"/>
    <mergeCell ref="E237:E238"/>
    <mergeCell ref="F237:F238"/>
    <mergeCell ref="G237:G238"/>
    <mergeCell ref="R235:R236"/>
    <mergeCell ref="S235:S236"/>
    <mergeCell ref="N235:N236"/>
    <mergeCell ref="O235:O236"/>
    <mergeCell ref="Q235:Q236"/>
    <mergeCell ref="G235:G236"/>
    <mergeCell ref="H235:H236"/>
    <mergeCell ref="I235:I236"/>
    <mergeCell ref="J235:J236"/>
    <mergeCell ref="L235:L236"/>
    <mergeCell ref="K235:K236"/>
    <mergeCell ref="A235:A236"/>
    <mergeCell ref="B235:B236"/>
    <mergeCell ref="C235:C236"/>
    <mergeCell ref="D235:D236"/>
    <mergeCell ref="E235:E236"/>
    <mergeCell ref="F235:F236"/>
    <mergeCell ref="M235:M236"/>
    <mergeCell ref="S233:S234"/>
    <mergeCell ref="N233:N234"/>
    <mergeCell ref="O233:O234"/>
    <mergeCell ref="Q233:Q234"/>
    <mergeCell ref="R233:R234"/>
    <mergeCell ref="J233:J234"/>
    <mergeCell ref="L233:L234"/>
    <mergeCell ref="K233:K234"/>
    <mergeCell ref="A233:A234"/>
    <mergeCell ref="B233:B234"/>
    <mergeCell ref="C233:C234"/>
    <mergeCell ref="D233:D234"/>
    <mergeCell ref="E233:E234"/>
    <mergeCell ref="F233:F234"/>
    <mergeCell ref="G233:G234"/>
    <mergeCell ref="H233:H234"/>
    <mergeCell ref="I233:I234"/>
    <mergeCell ref="M233:M234"/>
    <mergeCell ref="S231:S232"/>
    <mergeCell ref="O231:O232"/>
    <mergeCell ref="N231:N232"/>
    <mergeCell ref="Q231:Q232"/>
    <mergeCell ref="R231:R232"/>
    <mergeCell ref="I231:I232"/>
    <mergeCell ref="J231:J232"/>
    <mergeCell ref="L231:L232"/>
    <mergeCell ref="K231:K232"/>
    <mergeCell ref="S229:S230"/>
    <mergeCell ref="N229:N230"/>
    <mergeCell ref="O229:O230"/>
    <mergeCell ref="Q229:Q230"/>
    <mergeCell ref="R229:R230"/>
    <mergeCell ref="H229:H230"/>
    <mergeCell ref="I229:I230"/>
    <mergeCell ref="J229:J230"/>
    <mergeCell ref="L229:L230"/>
    <mergeCell ref="K229:K230"/>
    <mergeCell ref="M229:M230"/>
    <mergeCell ref="M231:M232"/>
    <mergeCell ref="A229:A230"/>
    <mergeCell ref="B229:B230"/>
    <mergeCell ref="C229:C230"/>
    <mergeCell ref="D229:D230"/>
    <mergeCell ref="E229:E230"/>
    <mergeCell ref="F229:F230"/>
    <mergeCell ref="G229:G230"/>
    <mergeCell ref="R227:R228"/>
    <mergeCell ref="S227:S228"/>
    <mergeCell ref="N227:N228"/>
    <mergeCell ref="O227:O228"/>
    <mergeCell ref="Q227:Q228"/>
    <mergeCell ref="G227:G228"/>
    <mergeCell ref="H227:H228"/>
    <mergeCell ref="I227:I228"/>
    <mergeCell ref="J227:J228"/>
    <mergeCell ref="L227:L228"/>
    <mergeCell ref="K227:K228"/>
    <mergeCell ref="A227:A228"/>
    <mergeCell ref="B227:B228"/>
    <mergeCell ref="C227:C228"/>
    <mergeCell ref="D227:D228"/>
    <mergeCell ref="E227:E228"/>
    <mergeCell ref="F227:F228"/>
    <mergeCell ref="M227:M228"/>
    <mergeCell ref="S225:S226"/>
    <mergeCell ref="N225:N226"/>
    <mergeCell ref="O225:O226"/>
    <mergeCell ref="Q225:Q226"/>
    <mergeCell ref="R225:R226"/>
    <mergeCell ref="J225:J226"/>
    <mergeCell ref="L225:L226"/>
    <mergeCell ref="K225:K226"/>
    <mergeCell ref="A225:A226"/>
    <mergeCell ref="B225:B226"/>
    <mergeCell ref="C225:C226"/>
    <mergeCell ref="D225:D226"/>
    <mergeCell ref="E225:E226"/>
    <mergeCell ref="F225:F226"/>
    <mergeCell ref="G225:G226"/>
    <mergeCell ref="H225:H226"/>
    <mergeCell ref="I225:I226"/>
    <mergeCell ref="M225:M226"/>
    <mergeCell ref="S223:S224"/>
    <mergeCell ref="O223:O224"/>
    <mergeCell ref="N223:N224"/>
    <mergeCell ref="Q223:Q224"/>
    <mergeCell ref="R223:R224"/>
    <mergeCell ref="M223:M224"/>
    <mergeCell ref="I223:I224"/>
    <mergeCell ref="J223:J224"/>
    <mergeCell ref="L223:L224"/>
    <mergeCell ref="K223:K224"/>
    <mergeCell ref="S221:S222"/>
    <mergeCell ref="M221:M222"/>
    <mergeCell ref="N221:N222"/>
    <mergeCell ref="O221:O222"/>
    <mergeCell ref="R221:R222"/>
    <mergeCell ref="G221:G222"/>
    <mergeCell ref="H221:H222"/>
    <mergeCell ref="I221:I222"/>
    <mergeCell ref="J221:J222"/>
    <mergeCell ref="L221:L222"/>
    <mergeCell ref="K221:K222"/>
    <mergeCell ref="A221:A222"/>
    <mergeCell ref="B221:B222"/>
    <mergeCell ref="C221:C222"/>
    <mergeCell ref="D221:D222"/>
    <mergeCell ref="E221:E222"/>
    <mergeCell ref="F221:F222"/>
    <mergeCell ref="Q219:Q220"/>
    <mergeCell ref="R219:R220"/>
    <mergeCell ref="S219:S220"/>
    <mergeCell ref="L219:L220"/>
    <mergeCell ref="N219:N220"/>
    <mergeCell ref="F219:F220"/>
    <mergeCell ref="G219:G220"/>
    <mergeCell ref="H219:H220"/>
    <mergeCell ref="I219:I220"/>
    <mergeCell ref="J219:J220"/>
    <mergeCell ref="K219:K220"/>
    <mergeCell ref="M219:M220"/>
    <mergeCell ref="S217:S218"/>
    <mergeCell ref="A219:A220"/>
    <mergeCell ref="B219:B220"/>
    <mergeCell ref="C219:C220"/>
    <mergeCell ref="D219:D220"/>
    <mergeCell ref="E219:E220"/>
    <mergeCell ref="N217:N218"/>
    <mergeCell ref="O217:O218"/>
    <mergeCell ref="R217:R218"/>
    <mergeCell ref="J217:J218"/>
    <mergeCell ref="L217:L218"/>
    <mergeCell ref="K217:K218"/>
    <mergeCell ref="A217:A218"/>
    <mergeCell ref="B217:B218"/>
    <mergeCell ref="C217:C218"/>
    <mergeCell ref="D217:D218"/>
    <mergeCell ref="E217:E218"/>
    <mergeCell ref="F217:F218"/>
    <mergeCell ref="G217:G218"/>
    <mergeCell ref="H217:H218"/>
    <mergeCell ref="I217:I218"/>
    <mergeCell ref="M217:M218"/>
    <mergeCell ref="S215:S216"/>
    <mergeCell ref="O215:O216"/>
    <mergeCell ref="N215:N216"/>
    <mergeCell ref="Q215:Q216"/>
    <mergeCell ref="R215:R216"/>
    <mergeCell ref="I215:I216"/>
    <mergeCell ref="J215:J216"/>
    <mergeCell ref="L215:L216"/>
    <mergeCell ref="K215:K216"/>
    <mergeCell ref="S213:S214"/>
    <mergeCell ref="N213:N214"/>
    <mergeCell ref="O213:O214"/>
    <mergeCell ref="Q213:Q214"/>
    <mergeCell ref="R213:R214"/>
    <mergeCell ref="H213:H214"/>
    <mergeCell ref="I213:I214"/>
    <mergeCell ref="J213:J214"/>
    <mergeCell ref="L213:L214"/>
    <mergeCell ref="K213:K214"/>
    <mergeCell ref="M213:M214"/>
    <mergeCell ref="M215:M216"/>
    <mergeCell ref="A213:A214"/>
    <mergeCell ref="B213:B214"/>
    <mergeCell ref="C213:C214"/>
    <mergeCell ref="D213:D214"/>
    <mergeCell ref="E213:E214"/>
    <mergeCell ref="F213:F214"/>
    <mergeCell ref="G213:G214"/>
    <mergeCell ref="R211:R212"/>
    <mergeCell ref="S211:S212"/>
    <mergeCell ref="L211:L212"/>
    <mergeCell ref="N211:N212"/>
    <mergeCell ref="F211:F212"/>
    <mergeCell ref="G211:G212"/>
    <mergeCell ref="H211:H212"/>
    <mergeCell ref="I211:I212"/>
    <mergeCell ref="J211:J212"/>
    <mergeCell ref="K211:K212"/>
    <mergeCell ref="M211:M212"/>
    <mergeCell ref="S209:S210"/>
    <mergeCell ref="A211:A212"/>
    <mergeCell ref="B211:B212"/>
    <mergeCell ref="C211:C212"/>
    <mergeCell ref="D211:D212"/>
    <mergeCell ref="E211:E212"/>
    <mergeCell ref="N209:N210"/>
    <mergeCell ref="O209:O210"/>
    <mergeCell ref="R209:R210"/>
    <mergeCell ref="J209:J210"/>
    <mergeCell ref="L209:L210"/>
    <mergeCell ref="K209:K210"/>
    <mergeCell ref="A209:A210"/>
    <mergeCell ref="B209:B210"/>
    <mergeCell ref="C209:C210"/>
    <mergeCell ref="D209:D210"/>
    <mergeCell ref="E209:E210"/>
    <mergeCell ref="F209:F210"/>
    <mergeCell ref="G209:G210"/>
    <mergeCell ref="H209:H210"/>
    <mergeCell ref="I209:I210"/>
    <mergeCell ref="M209:M210"/>
    <mergeCell ref="S207:S208"/>
    <mergeCell ref="O207:O208"/>
    <mergeCell ref="N207:N208"/>
    <mergeCell ref="Q207:Q208"/>
    <mergeCell ref="R207:R208"/>
    <mergeCell ref="I207:I208"/>
    <mergeCell ref="J207:J208"/>
    <mergeCell ref="L207:L208"/>
    <mergeCell ref="K207:K208"/>
    <mergeCell ref="S205:S206"/>
    <mergeCell ref="N205:N206"/>
    <mergeCell ref="O205:O206"/>
    <mergeCell ref="R205:R206"/>
    <mergeCell ref="G205:G206"/>
    <mergeCell ref="H205:H206"/>
    <mergeCell ref="I205:I206"/>
    <mergeCell ref="J205:J206"/>
    <mergeCell ref="L205:L206"/>
    <mergeCell ref="K205:K206"/>
    <mergeCell ref="A205:A206"/>
    <mergeCell ref="B205:B206"/>
    <mergeCell ref="C205:C206"/>
    <mergeCell ref="D205:D206"/>
    <mergeCell ref="E205:E206"/>
    <mergeCell ref="F205:F206"/>
    <mergeCell ref="S203:S204"/>
    <mergeCell ref="O203:O204"/>
    <mergeCell ref="N203:N204"/>
    <mergeCell ref="R203:R204"/>
    <mergeCell ref="I203:I204"/>
    <mergeCell ref="J203:J204"/>
    <mergeCell ref="L203:L204"/>
    <mergeCell ref="K203:K204"/>
    <mergeCell ref="S201:S202"/>
    <mergeCell ref="N201:N202"/>
    <mergeCell ref="O201:O202"/>
    <mergeCell ref="Q201:Q202"/>
    <mergeCell ref="R201:R202"/>
    <mergeCell ref="H201:H202"/>
    <mergeCell ref="I201:I202"/>
    <mergeCell ref="J201:J202"/>
    <mergeCell ref="L201:L202"/>
    <mergeCell ref="K201:K202"/>
    <mergeCell ref="A201:A202"/>
    <mergeCell ref="B201:B202"/>
    <mergeCell ref="C201:C202"/>
    <mergeCell ref="D201:D202"/>
    <mergeCell ref="E201:E202"/>
    <mergeCell ref="F201:F202"/>
    <mergeCell ref="G201:G202"/>
    <mergeCell ref="R199:R200"/>
    <mergeCell ref="S199:S200"/>
    <mergeCell ref="L199:L200"/>
    <mergeCell ref="N199:N200"/>
    <mergeCell ref="F199:F200"/>
    <mergeCell ref="G199:G200"/>
    <mergeCell ref="H199:H200"/>
    <mergeCell ref="I199:I200"/>
    <mergeCell ref="J199:J200"/>
    <mergeCell ref="K199:K200"/>
    <mergeCell ref="S197:S198"/>
    <mergeCell ref="A199:A200"/>
    <mergeCell ref="B199:B200"/>
    <mergeCell ref="C199:C200"/>
    <mergeCell ref="D199:D200"/>
    <mergeCell ref="E199:E200"/>
    <mergeCell ref="N197:N198"/>
    <mergeCell ref="O197:O198"/>
    <mergeCell ref="R197:R198"/>
    <mergeCell ref="J197:J198"/>
    <mergeCell ref="L197:L198"/>
    <mergeCell ref="K197:K198"/>
    <mergeCell ref="A197:A198"/>
    <mergeCell ref="B197:B198"/>
    <mergeCell ref="C197:C198"/>
    <mergeCell ref="D197:D198"/>
    <mergeCell ref="E197:E198"/>
    <mergeCell ref="F197:F198"/>
    <mergeCell ref="G197:G198"/>
    <mergeCell ref="H197:H198"/>
    <mergeCell ref="I197:I198"/>
    <mergeCell ref="M197:M198"/>
    <mergeCell ref="S195:S196"/>
    <mergeCell ref="O195:O196"/>
    <mergeCell ref="N195:N196"/>
    <mergeCell ref="Q195:Q196"/>
    <mergeCell ref="R195:R196"/>
    <mergeCell ref="I195:I196"/>
    <mergeCell ref="J195:J196"/>
    <mergeCell ref="L195:L196"/>
    <mergeCell ref="K195:K196"/>
    <mergeCell ref="S193:S194"/>
    <mergeCell ref="N193:N194"/>
    <mergeCell ref="O193:O194"/>
    <mergeCell ref="R193:R194"/>
    <mergeCell ref="G193:G194"/>
    <mergeCell ref="H193:H194"/>
    <mergeCell ref="I193:I194"/>
    <mergeCell ref="J193:J194"/>
    <mergeCell ref="L193:L194"/>
    <mergeCell ref="K193:K194"/>
    <mergeCell ref="M195:M196"/>
    <mergeCell ref="A193:A194"/>
    <mergeCell ref="B193:B194"/>
    <mergeCell ref="C193:C194"/>
    <mergeCell ref="D193:D194"/>
    <mergeCell ref="E193:E194"/>
    <mergeCell ref="F193:F194"/>
    <mergeCell ref="S191:S192"/>
    <mergeCell ref="O191:O192"/>
    <mergeCell ref="N191:N192"/>
    <mergeCell ref="R191:R192"/>
    <mergeCell ref="I191:I192"/>
    <mergeCell ref="J191:J192"/>
    <mergeCell ref="L191:L192"/>
    <mergeCell ref="K191:K192"/>
    <mergeCell ref="S189:S190"/>
    <mergeCell ref="N189:N190"/>
    <mergeCell ref="O189:O190"/>
    <mergeCell ref="Q189:Q190"/>
    <mergeCell ref="R189:R190"/>
    <mergeCell ref="H189:H190"/>
    <mergeCell ref="I189:I190"/>
    <mergeCell ref="J189:J190"/>
    <mergeCell ref="L189:L190"/>
    <mergeCell ref="K189:K190"/>
    <mergeCell ref="A189:A190"/>
    <mergeCell ref="B189:B190"/>
    <mergeCell ref="C189:C190"/>
    <mergeCell ref="D189:D190"/>
    <mergeCell ref="E189:E190"/>
    <mergeCell ref="F189:F190"/>
    <mergeCell ref="G189:G190"/>
    <mergeCell ref="H191:H192"/>
    <mergeCell ref="R187:R188"/>
    <mergeCell ref="S187:S188"/>
    <mergeCell ref="N187:N188"/>
    <mergeCell ref="O187:O188"/>
    <mergeCell ref="Q187:Q188"/>
    <mergeCell ref="G187:G188"/>
    <mergeCell ref="H187:H188"/>
    <mergeCell ref="I187:I188"/>
    <mergeCell ref="J187:J188"/>
    <mergeCell ref="L187:L188"/>
    <mergeCell ref="K187:K188"/>
    <mergeCell ref="A187:A188"/>
    <mergeCell ref="B187:B188"/>
    <mergeCell ref="C187:C188"/>
    <mergeCell ref="D187:D188"/>
    <mergeCell ref="E187:E188"/>
    <mergeCell ref="F187:F188"/>
    <mergeCell ref="J185:J186"/>
    <mergeCell ref="L185:L186"/>
    <mergeCell ref="K185:K186"/>
    <mergeCell ref="A185:A186"/>
    <mergeCell ref="B185:B186"/>
    <mergeCell ref="C185:C186"/>
    <mergeCell ref="D185:D186"/>
    <mergeCell ref="E185:E186"/>
    <mergeCell ref="F185:F186"/>
    <mergeCell ref="G185:G186"/>
    <mergeCell ref="H185:H186"/>
    <mergeCell ref="I185:I186"/>
    <mergeCell ref="S183:S184"/>
    <mergeCell ref="O183:O184"/>
    <mergeCell ref="N183:N184"/>
    <mergeCell ref="Q183:Q184"/>
    <mergeCell ref="R183:R184"/>
    <mergeCell ref="M183:M184"/>
    <mergeCell ref="I183:I184"/>
    <mergeCell ref="J183:J184"/>
    <mergeCell ref="L183:L184"/>
    <mergeCell ref="K183:K184"/>
    <mergeCell ref="B183:B184"/>
    <mergeCell ref="A183:A184"/>
    <mergeCell ref="S181:S182"/>
    <mergeCell ref="N181:N182"/>
    <mergeCell ref="O181:O182"/>
    <mergeCell ref="Q181:Q182"/>
    <mergeCell ref="R181:R182"/>
    <mergeCell ref="M181:M182"/>
    <mergeCell ref="H181:H182"/>
    <mergeCell ref="I181:I182"/>
    <mergeCell ref="J181:J182"/>
    <mergeCell ref="L181:L182"/>
    <mergeCell ref="K181:K182"/>
    <mergeCell ref="A181:A182"/>
    <mergeCell ref="B181:B182"/>
    <mergeCell ref="C181:C182"/>
    <mergeCell ref="D181:D182"/>
    <mergeCell ref="E181:E182"/>
    <mergeCell ref="F181:F182"/>
    <mergeCell ref="G181:G182"/>
    <mergeCell ref="R179:R180"/>
    <mergeCell ref="S179:S180"/>
    <mergeCell ref="M179:M180"/>
    <mergeCell ref="N179:N180"/>
    <mergeCell ref="O179:O180"/>
    <mergeCell ref="Q179:Q180"/>
    <mergeCell ref="G179:G180"/>
    <mergeCell ref="H179:H180"/>
    <mergeCell ref="I179:I180"/>
    <mergeCell ref="J179:J180"/>
    <mergeCell ref="L179:L180"/>
    <mergeCell ref="K179:K180"/>
    <mergeCell ref="A179:A180"/>
    <mergeCell ref="B179:B180"/>
    <mergeCell ref="C179:C180"/>
    <mergeCell ref="D179:D180"/>
    <mergeCell ref="E179:E180"/>
    <mergeCell ref="F179:F180"/>
    <mergeCell ref="S177:S178"/>
    <mergeCell ref="O177:O178"/>
    <mergeCell ref="N177:N178"/>
    <mergeCell ref="R177:R178"/>
    <mergeCell ref="M177:M178"/>
    <mergeCell ref="I177:I178"/>
    <mergeCell ref="J177:J178"/>
    <mergeCell ref="L177:L178"/>
    <mergeCell ref="K177:K178"/>
    <mergeCell ref="S175:S176"/>
    <mergeCell ref="N175:N176"/>
    <mergeCell ref="O175:O176"/>
    <mergeCell ref="Q175:Q176"/>
    <mergeCell ref="R175:R176"/>
    <mergeCell ref="M175:M176"/>
    <mergeCell ref="H175:H176"/>
    <mergeCell ref="I175:I176"/>
    <mergeCell ref="J175:J176"/>
    <mergeCell ref="L175:L176"/>
    <mergeCell ref="K175:K176"/>
    <mergeCell ref="D175:D176"/>
    <mergeCell ref="E175:E176"/>
    <mergeCell ref="F175:F176"/>
    <mergeCell ref="G175:G176"/>
    <mergeCell ref="R173:R174"/>
    <mergeCell ref="S173:S174"/>
    <mergeCell ref="N173:N174"/>
    <mergeCell ref="O173:O174"/>
    <mergeCell ref="Q173:Q174"/>
    <mergeCell ref="G173:G174"/>
    <mergeCell ref="H173:H174"/>
    <mergeCell ref="I173:I174"/>
    <mergeCell ref="J173:J174"/>
    <mergeCell ref="L173:L174"/>
    <mergeCell ref="K173:K174"/>
    <mergeCell ref="A173:A174"/>
    <mergeCell ref="B173:B174"/>
    <mergeCell ref="C173:C174"/>
    <mergeCell ref="D173:D174"/>
    <mergeCell ref="E173:E174"/>
    <mergeCell ref="F173:F174"/>
    <mergeCell ref="M173:M174"/>
    <mergeCell ref="S171:S172"/>
    <mergeCell ref="N171:N172"/>
    <mergeCell ref="O171:O172"/>
    <mergeCell ref="Q171:Q172"/>
    <mergeCell ref="R171:R172"/>
    <mergeCell ref="J171:J172"/>
    <mergeCell ref="L171:L172"/>
    <mergeCell ref="K171:K172"/>
    <mergeCell ref="A171:A172"/>
    <mergeCell ref="B171:B172"/>
    <mergeCell ref="C171:C172"/>
    <mergeCell ref="D171:D172"/>
    <mergeCell ref="E171:E172"/>
    <mergeCell ref="F171:F172"/>
    <mergeCell ref="G171:G172"/>
    <mergeCell ref="H171:H172"/>
    <mergeCell ref="I171:I172"/>
    <mergeCell ref="M171:M172"/>
    <mergeCell ref="S169:S170"/>
    <mergeCell ref="O169:O170"/>
    <mergeCell ref="N169:N170"/>
    <mergeCell ref="Q169:Q170"/>
    <mergeCell ref="R169:R170"/>
    <mergeCell ref="I169:I170"/>
    <mergeCell ref="J169:J170"/>
    <mergeCell ref="L169:L170"/>
    <mergeCell ref="K169:K170"/>
    <mergeCell ref="S167:S168"/>
    <mergeCell ref="N167:N168"/>
    <mergeCell ref="O167:O168"/>
    <mergeCell ref="Q167:Q168"/>
    <mergeCell ref="R167:R168"/>
    <mergeCell ref="H167:H168"/>
    <mergeCell ref="I167:I168"/>
    <mergeCell ref="J167:J168"/>
    <mergeCell ref="L167:L168"/>
    <mergeCell ref="K167:K168"/>
    <mergeCell ref="M167:M168"/>
    <mergeCell ref="M169:M170"/>
    <mergeCell ref="A167:A168"/>
    <mergeCell ref="B167:B168"/>
    <mergeCell ref="C167:C168"/>
    <mergeCell ref="D167:D168"/>
    <mergeCell ref="E167:E168"/>
    <mergeCell ref="F167:F168"/>
    <mergeCell ref="G167:G168"/>
    <mergeCell ref="R165:R166"/>
    <mergeCell ref="S165:S166"/>
    <mergeCell ref="N165:N166"/>
    <mergeCell ref="O165:O166"/>
    <mergeCell ref="Q165:Q166"/>
    <mergeCell ref="G165:G166"/>
    <mergeCell ref="H165:H166"/>
    <mergeCell ref="I165:I166"/>
    <mergeCell ref="J165:J166"/>
    <mergeCell ref="L165:L166"/>
    <mergeCell ref="K165:K166"/>
    <mergeCell ref="A165:A166"/>
    <mergeCell ref="B165:B166"/>
    <mergeCell ref="C165:C166"/>
    <mergeCell ref="D165:D166"/>
    <mergeCell ref="E165:E166"/>
    <mergeCell ref="F165:F166"/>
    <mergeCell ref="M165:M166"/>
    <mergeCell ref="S163:S164"/>
    <mergeCell ref="N163:N164"/>
    <mergeCell ref="O163:O164"/>
    <mergeCell ref="Q163:Q164"/>
    <mergeCell ref="R163:R164"/>
    <mergeCell ref="J163:J164"/>
    <mergeCell ref="L163:L164"/>
    <mergeCell ref="K163:K164"/>
    <mergeCell ref="A163:A164"/>
    <mergeCell ref="B163:B164"/>
    <mergeCell ref="C163:C164"/>
    <mergeCell ref="D163:D164"/>
    <mergeCell ref="E163:E164"/>
    <mergeCell ref="F163:F164"/>
    <mergeCell ref="G163:G164"/>
    <mergeCell ref="H163:H164"/>
    <mergeCell ref="I163:I164"/>
    <mergeCell ref="M163:M164"/>
    <mergeCell ref="S161:S162"/>
    <mergeCell ref="P105:P106"/>
    <mergeCell ref="O161:O162"/>
    <mergeCell ref="N161:N162"/>
    <mergeCell ref="Q161:Q162"/>
    <mergeCell ref="R161:R162"/>
    <mergeCell ref="M161:M162"/>
    <mergeCell ref="I161:I162"/>
    <mergeCell ref="J161:J162"/>
    <mergeCell ref="L161:L162"/>
    <mergeCell ref="K161:K162"/>
    <mergeCell ref="S159:S160"/>
    <mergeCell ref="N159:N160"/>
    <mergeCell ref="O159:O160"/>
    <mergeCell ref="Q159:Q160"/>
    <mergeCell ref="R159:R160"/>
    <mergeCell ref="M159:M160"/>
    <mergeCell ref="O143:O144"/>
    <mergeCell ref="N143:N144"/>
    <mergeCell ref="Q143:Q144"/>
    <mergeCell ref="R143:R144"/>
    <mergeCell ref="I143:I144"/>
    <mergeCell ref="J143:J144"/>
    <mergeCell ref="L143:L144"/>
    <mergeCell ref="K143:K144"/>
    <mergeCell ref="S141:S142"/>
    <mergeCell ref="N141:N142"/>
    <mergeCell ref="O141:O142"/>
    <mergeCell ref="Q141:Q142"/>
    <mergeCell ref="R141:R142"/>
    <mergeCell ref="S139:S140"/>
    <mergeCell ref="N139:N140"/>
    <mergeCell ref="H159:H160"/>
    <mergeCell ref="I159:I160"/>
    <mergeCell ref="J159:J160"/>
    <mergeCell ref="L159:L160"/>
    <mergeCell ref="K159:K160"/>
    <mergeCell ref="S105:S106"/>
    <mergeCell ref="N105:N106"/>
    <mergeCell ref="O105:O106"/>
    <mergeCell ref="Q105:Q106"/>
    <mergeCell ref="R105:R106"/>
    <mergeCell ref="M105:M106"/>
    <mergeCell ref="H105:H106"/>
    <mergeCell ref="I105:I106"/>
    <mergeCell ref="J105:J106"/>
    <mergeCell ref="L105:L106"/>
    <mergeCell ref="K105:K106"/>
    <mergeCell ref="A105:A106"/>
    <mergeCell ref="B105:B106"/>
    <mergeCell ref="C105:C106"/>
    <mergeCell ref="D105:D106"/>
    <mergeCell ref="E105:E106"/>
    <mergeCell ref="F105:F106"/>
    <mergeCell ref="G105:G106"/>
    <mergeCell ref="S155:S156"/>
    <mergeCell ref="N155:N156"/>
    <mergeCell ref="O155:O156"/>
    <mergeCell ref="Q155:Q156"/>
    <mergeCell ref="R155:R156"/>
    <mergeCell ref="J155:J156"/>
    <mergeCell ref="L155:L156"/>
    <mergeCell ref="K155:K156"/>
    <mergeCell ref="A155:A156"/>
    <mergeCell ref="R33:R34"/>
    <mergeCell ref="S33:S34"/>
    <mergeCell ref="N33:N34"/>
    <mergeCell ref="O33:O34"/>
    <mergeCell ref="Q33:Q34"/>
    <mergeCell ref="P29:P30"/>
    <mergeCell ref="P31:P32"/>
    <mergeCell ref="P33:P34"/>
    <mergeCell ref="G33:G34"/>
    <mergeCell ref="H33:H34"/>
    <mergeCell ref="I33:I34"/>
    <mergeCell ref="J33:J34"/>
    <mergeCell ref="L33:L34"/>
    <mergeCell ref="K33:K34"/>
    <mergeCell ref="A33:A34"/>
    <mergeCell ref="B33:B34"/>
    <mergeCell ref="C33:C34"/>
    <mergeCell ref="D33:D34"/>
    <mergeCell ref="E33:E34"/>
    <mergeCell ref="F33:F34"/>
    <mergeCell ref="S31:S32"/>
    <mergeCell ref="S29:S30"/>
    <mergeCell ref="E29:E30"/>
    <mergeCell ref="F29:F30"/>
    <mergeCell ref="G29:G30"/>
    <mergeCell ref="H29:H30"/>
    <mergeCell ref="S24:S25"/>
    <mergeCell ref="P26:P27"/>
    <mergeCell ref="N31:N32"/>
    <mergeCell ref="O31:O32"/>
    <mergeCell ref="Q31:Q32"/>
    <mergeCell ref="R31:R32"/>
    <mergeCell ref="J31:J32"/>
    <mergeCell ref="L31:L32"/>
    <mergeCell ref="K31:K32"/>
    <mergeCell ref="A31:A32"/>
    <mergeCell ref="B31:B32"/>
    <mergeCell ref="C31:C32"/>
    <mergeCell ref="D31:D32"/>
    <mergeCell ref="E31:E32"/>
    <mergeCell ref="F31:F32"/>
    <mergeCell ref="G31:G32"/>
    <mergeCell ref="H31:H32"/>
    <mergeCell ref="I31:I32"/>
    <mergeCell ref="M26:M27"/>
    <mergeCell ref="O29:O30"/>
    <mergeCell ref="N29:N30"/>
    <mergeCell ref="Q29:Q30"/>
    <mergeCell ref="R29:R30"/>
    <mergeCell ref="I29:I30"/>
    <mergeCell ref="J29:J30"/>
    <mergeCell ref="L29:L30"/>
    <mergeCell ref="K29:K30"/>
    <mergeCell ref="A28:S28"/>
    <mergeCell ref="A29:A30"/>
    <mergeCell ref="B29:B30"/>
    <mergeCell ref="C29:C30"/>
    <mergeCell ref="D29:D30"/>
    <mergeCell ref="P22:P23"/>
    <mergeCell ref="O24:O25"/>
    <mergeCell ref="N24:N25"/>
    <mergeCell ref="Q24:Q25"/>
    <mergeCell ref="R24:R25"/>
    <mergeCell ref="I24:I25"/>
    <mergeCell ref="J24:J25"/>
    <mergeCell ref="L24:L25"/>
    <mergeCell ref="K20:K27"/>
    <mergeCell ref="A24:A25"/>
    <mergeCell ref="B24:B25"/>
    <mergeCell ref="C24:C25"/>
    <mergeCell ref="E24:E25"/>
    <mergeCell ref="F24:F25"/>
    <mergeCell ref="G24:G25"/>
    <mergeCell ref="H24:H25"/>
    <mergeCell ref="R22:R23"/>
    <mergeCell ref="P24:P25"/>
    <mergeCell ref="J26:J27"/>
    <mergeCell ref="L26:L27"/>
    <mergeCell ref="A26:A27"/>
    <mergeCell ref="B26:B27"/>
    <mergeCell ref="C26:C27"/>
    <mergeCell ref="D26:D27"/>
    <mergeCell ref="E26:E27"/>
    <mergeCell ref="F26:F27"/>
    <mergeCell ref="G26:G27"/>
    <mergeCell ref="H26:H27"/>
    <mergeCell ref="I26:I27"/>
    <mergeCell ref="S22:S23"/>
    <mergeCell ref="N22:N23"/>
    <mergeCell ref="O22:O23"/>
    <mergeCell ref="Q22:Q23"/>
    <mergeCell ref="G22:G23"/>
    <mergeCell ref="H22:H23"/>
    <mergeCell ref="I22:I23"/>
    <mergeCell ref="J22:J23"/>
    <mergeCell ref="L22:L23"/>
    <mergeCell ref="A22:A23"/>
    <mergeCell ref="B22:B23"/>
    <mergeCell ref="C22:C23"/>
    <mergeCell ref="D22:D23"/>
    <mergeCell ref="E22:E23"/>
    <mergeCell ref="F22:F23"/>
    <mergeCell ref="S20:S21"/>
    <mergeCell ref="N20:N21"/>
    <mergeCell ref="O20:O21"/>
    <mergeCell ref="Q20:Q21"/>
    <mergeCell ref="R20:R21"/>
    <mergeCell ref="J20:J21"/>
    <mergeCell ref="L20:L21"/>
    <mergeCell ref="A20:A21"/>
    <mergeCell ref="B20:B21"/>
    <mergeCell ref="C20:C21"/>
    <mergeCell ref="D20:D21"/>
    <mergeCell ref="E20:E21"/>
    <mergeCell ref="F20:F21"/>
    <mergeCell ref="G20:G21"/>
    <mergeCell ref="H20:H21"/>
    <mergeCell ref="I20:I21"/>
    <mergeCell ref="P20:P21"/>
    <mergeCell ref="B155:B156"/>
    <mergeCell ref="C155:C156"/>
    <mergeCell ref="D155:D156"/>
    <mergeCell ref="E155:E156"/>
    <mergeCell ref="F155:F156"/>
    <mergeCell ref="G155:G156"/>
    <mergeCell ref="H155:H156"/>
    <mergeCell ref="I155:I156"/>
    <mergeCell ref="S153:S154"/>
    <mergeCell ref="P35:P36"/>
    <mergeCell ref="O153:O154"/>
    <mergeCell ref="N153:N154"/>
    <mergeCell ref="Q153:Q154"/>
    <mergeCell ref="R153:R154"/>
    <mergeCell ref="I153:I154"/>
    <mergeCell ref="J153:J154"/>
    <mergeCell ref="L153:L154"/>
    <mergeCell ref="K153:K154"/>
    <mergeCell ref="S151:S152"/>
    <mergeCell ref="N151:N152"/>
    <mergeCell ref="O151:O152"/>
    <mergeCell ref="Q151:Q152"/>
    <mergeCell ref="R151:R152"/>
    <mergeCell ref="H151:H152"/>
    <mergeCell ref="I151:I152"/>
    <mergeCell ref="J151:J152"/>
    <mergeCell ref="L151:L152"/>
    <mergeCell ref="K151:K152"/>
    <mergeCell ref="J147:J148"/>
    <mergeCell ref="L147:L148"/>
    <mergeCell ref="K147:K148"/>
    <mergeCell ref="S143:S144"/>
    <mergeCell ref="S35:S36"/>
    <mergeCell ref="N35:N36"/>
    <mergeCell ref="O35:O36"/>
    <mergeCell ref="Q35:Q36"/>
    <mergeCell ref="G35:G36"/>
    <mergeCell ref="H35:H36"/>
    <mergeCell ref="I35:I36"/>
    <mergeCell ref="J35:J36"/>
    <mergeCell ref="L35:L36"/>
    <mergeCell ref="K35:K36"/>
    <mergeCell ref="A35:A36"/>
    <mergeCell ref="B35:B36"/>
    <mergeCell ref="C35:C36"/>
    <mergeCell ref="D35:D36"/>
    <mergeCell ref="E35:E36"/>
    <mergeCell ref="F35:F36"/>
    <mergeCell ref="R147:R148"/>
    <mergeCell ref="S147:S148"/>
    <mergeCell ref="N147:N148"/>
    <mergeCell ref="O147:O148"/>
    <mergeCell ref="Q147:Q148"/>
    <mergeCell ref="G147:G148"/>
    <mergeCell ref="H147:H148"/>
    <mergeCell ref="I147:I148"/>
    <mergeCell ref="M65:M66"/>
    <mergeCell ref="M123:M124"/>
    <mergeCell ref="M111:M112"/>
    <mergeCell ref="M113:M114"/>
    <mergeCell ref="M117:M118"/>
    <mergeCell ref="M63:M64"/>
    <mergeCell ref="K107:K108"/>
    <mergeCell ref="K109:K110"/>
    <mergeCell ref="I95:I96"/>
    <mergeCell ref="A151:A152"/>
    <mergeCell ref="B151:B152"/>
    <mergeCell ref="C151:C152"/>
    <mergeCell ref="D151:D152"/>
    <mergeCell ref="E151:E152"/>
    <mergeCell ref="F151:F152"/>
    <mergeCell ref="G151:G152"/>
    <mergeCell ref="R35:R36"/>
    <mergeCell ref="M151:M152"/>
    <mergeCell ref="K61:K62"/>
    <mergeCell ref="K111:K112"/>
    <mergeCell ref="B43:B44"/>
    <mergeCell ref="A43:A44"/>
    <mergeCell ref="G49:G50"/>
    <mergeCell ref="F49:F50"/>
    <mergeCell ref="E49:E50"/>
    <mergeCell ref="D49:D50"/>
    <mergeCell ref="C49:C50"/>
    <mergeCell ref="B49:B50"/>
    <mergeCell ref="A49:A50"/>
    <mergeCell ref="H43:H44"/>
    <mergeCell ref="G43:G44"/>
    <mergeCell ref="F43:F44"/>
    <mergeCell ref="J93:J94"/>
    <mergeCell ref="L93:L94"/>
    <mergeCell ref="K93:K94"/>
    <mergeCell ref="A91:A92"/>
    <mergeCell ref="B91:B92"/>
    <mergeCell ref="C91:C92"/>
    <mergeCell ref="R99:R100"/>
    <mergeCell ref="I93:I94"/>
    <mergeCell ref="S91:S92"/>
    <mergeCell ref="N91:N92"/>
    <mergeCell ref="O91:O92"/>
    <mergeCell ref="Q91:Q92"/>
    <mergeCell ref="R91:R92"/>
    <mergeCell ref="M91:M92"/>
    <mergeCell ref="H91:H92"/>
    <mergeCell ref="I91:I92"/>
    <mergeCell ref="J91:J92"/>
    <mergeCell ref="L91:L92"/>
    <mergeCell ref="K91:K92"/>
    <mergeCell ref="D97:D98"/>
    <mergeCell ref="E97:E98"/>
    <mergeCell ref="F97:F98"/>
    <mergeCell ref="S95:S96"/>
    <mergeCell ref="N95:N96"/>
    <mergeCell ref="O95:O96"/>
    <mergeCell ref="Q95:Q96"/>
    <mergeCell ref="R95:R96"/>
    <mergeCell ref="J95:J96"/>
    <mergeCell ref="L95:L96"/>
    <mergeCell ref="K95:K96"/>
    <mergeCell ref="P97:P98"/>
    <mergeCell ref="D91:D92"/>
    <mergeCell ref="E91:E92"/>
    <mergeCell ref="F91:F92"/>
    <mergeCell ref="G91:G92"/>
    <mergeCell ref="S93:S94"/>
    <mergeCell ref="O93:O94"/>
    <mergeCell ref="N93:N94"/>
    <mergeCell ref="Q93:Q94"/>
    <mergeCell ref="R93:R94"/>
    <mergeCell ref="S99:S100"/>
    <mergeCell ref="M99:M100"/>
    <mergeCell ref="N99:N100"/>
    <mergeCell ref="O99:O100"/>
    <mergeCell ref="Q99:Q100"/>
    <mergeCell ref="G99:G100"/>
    <mergeCell ref="H99:H100"/>
    <mergeCell ref="I99:I100"/>
    <mergeCell ref="J99:J100"/>
    <mergeCell ref="L99:L100"/>
    <mergeCell ref="K99:K100"/>
    <mergeCell ref="A99:A100"/>
    <mergeCell ref="B99:B100"/>
    <mergeCell ref="C99:C100"/>
    <mergeCell ref="D99:D100"/>
    <mergeCell ref="E99:E100"/>
    <mergeCell ref="F99:F100"/>
    <mergeCell ref="A147:A148"/>
    <mergeCell ref="B147:B148"/>
    <mergeCell ref="C147:C148"/>
    <mergeCell ref="D147:D148"/>
    <mergeCell ref="E147:E148"/>
    <mergeCell ref="F147:F148"/>
    <mergeCell ref="S145:S146"/>
    <mergeCell ref="N145:N146"/>
    <mergeCell ref="O145:O146"/>
    <mergeCell ref="Q145:Q146"/>
    <mergeCell ref="R145:R146"/>
    <mergeCell ref="J145:J146"/>
    <mergeCell ref="L145:L146"/>
    <mergeCell ref="K145:K146"/>
    <mergeCell ref="A145:A146"/>
    <mergeCell ref="B145:B146"/>
    <mergeCell ref="C145:C146"/>
    <mergeCell ref="D145:D146"/>
    <mergeCell ref="E145:E146"/>
    <mergeCell ref="F145:F146"/>
    <mergeCell ref="G145:G146"/>
    <mergeCell ref="H145:H146"/>
    <mergeCell ref="I145:I146"/>
    <mergeCell ref="H141:H142"/>
    <mergeCell ref="I141:I142"/>
    <mergeCell ref="J141:J142"/>
    <mergeCell ref="L141:L142"/>
    <mergeCell ref="K141:K142"/>
    <mergeCell ref="A141:A142"/>
    <mergeCell ref="B141:B142"/>
    <mergeCell ref="C141:C142"/>
    <mergeCell ref="D141:D142"/>
    <mergeCell ref="E141:E142"/>
    <mergeCell ref="F141:F142"/>
    <mergeCell ref="G141:G142"/>
    <mergeCell ref="R47:R48"/>
    <mergeCell ref="S47:S48"/>
    <mergeCell ref="N47:N48"/>
    <mergeCell ref="O47:O48"/>
    <mergeCell ref="Q47:Q48"/>
    <mergeCell ref="G47:G48"/>
    <mergeCell ref="H47:H48"/>
    <mergeCell ref="I47:I48"/>
    <mergeCell ref="J47:J48"/>
    <mergeCell ref="L47:L48"/>
    <mergeCell ref="K47:K48"/>
    <mergeCell ref="A47:A48"/>
    <mergeCell ref="B47:B48"/>
    <mergeCell ref="C47:C48"/>
    <mergeCell ref="D47:D48"/>
    <mergeCell ref="E47:E48"/>
    <mergeCell ref="F47:F48"/>
    <mergeCell ref="S89:S90"/>
    <mergeCell ref="N89:N90"/>
    <mergeCell ref="O89:O90"/>
    <mergeCell ref="Q89:Q90"/>
    <mergeCell ref="R89:R90"/>
    <mergeCell ref="J89:J90"/>
    <mergeCell ref="L89:L90"/>
    <mergeCell ref="K89:K90"/>
    <mergeCell ref="A89:A90"/>
    <mergeCell ref="B89:B90"/>
    <mergeCell ref="C89:C90"/>
    <mergeCell ref="D89:D90"/>
    <mergeCell ref="E89:E90"/>
    <mergeCell ref="F89:F90"/>
    <mergeCell ref="G89:G90"/>
    <mergeCell ref="H89:H90"/>
    <mergeCell ref="I89:I90"/>
    <mergeCell ref="S87:S88"/>
    <mergeCell ref="O87:O88"/>
    <mergeCell ref="N87:N88"/>
    <mergeCell ref="Q87:Q88"/>
    <mergeCell ref="R87:R88"/>
    <mergeCell ref="M87:M88"/>
    <mergeCell ref="I87:I88"/>
    <mergeCell ref="J87:J88"/>
    <mergeCell ref="L87:L88"/>
    <mergeCell ref="K87:K88"/>
    <mergeCell ref="S85:S86"/>
    <mergeCell ref="N85:N86"/>
    <mergeCell ref="O85:O86"/>
    <mergeCell ref="Q85:Q86"/>
    <mergeCell ref="R85:R86"/>
    <mergeCell ref="M85:M86"/>
    <mergeCell ref="H85:H86"/>
    <mergeCell ref="I85:I86"/>
    <mergeCell ref="J85:J86"/>
    <mergeCell ref="L85:L86"/>
    <mergeCell ref="K85:K86"/>
    <mergeCell ref="A85:A86"/>
    <mergeCell ref="B85:B86"/>
    <mergeCell ref="C85:C86"/>
    <mergeCell ref="D85:D86"/>
    <mergeCell ref="E85:E86"/>
    <mergeCell ref="F85:F86"/>
    <mergeCell ref="G85:G86"/>
    <mergeCell ref="R83:R84"/>
    <mergeCell ref="S83:S84"/>
    <mergeCell ref="M83:M84"/>
    <mergeCell ref="N83:N84"/>
    <mergeCell ref="O83:O84"/>
    <mergeCell ref="Q83:Q84"/>
    <mergeCell ref="G83:G84"/>
    <mergeCell ref="H83:H84"/>
    <mergeCell ref="I83:I84"/>
    <mergeCell ref="J83:J84"/>
    <mergeCell ref="L83:L84"/>
    <mergeCell ref="K83:K84"/>
    <mergeCell ref="A83:A84"/>
    <mergeCell ref="B83:B84"/>
    <mergeCell ref="C83:C84"/>
    <mergeCell ref="D83:D84"/>
    <mergeCell ref="E83:E84"/>
    <mergeCell ref="F83:F84"/>
    <mergeCell ref="S81:S82"/>
    <mergeCell ref="N81:N82"/>
    <mergeCell ref="O81:O82"/>
    <mergeCell ref="Q81:Q82"/>
    <mergeCell ref="R81:R82"/>
    <mergeCell ref="J81:J82"/>
    <mergeCell ref="L81:L82"/>
    <mergeCell ref="K81:K82"/>
    <mergeCell ref="A81:A82"/>
    <mergeCell ref="B81:B82"/>
    <mergeCell ref="C81:C82"/>
    <mergeCell ref="D81:D82"/>
    <mergeCell ref="E81:E82"/>
    <mergeCell ref="F81:F82"/>
    <mergeCell ref="G81:G82"/>
    <mergeCell ref="H81:H82"/>
    <mergeCell ref="I81:I82"/>
    <mergeCell ref="S103:S104"/>
    <mergeCell ref="N103:N104"/>
    <mergeCell ref="O103:O104"/>
    <mergeCell ref="Q103:Q104"/>
    <mergeCell ref="R103:R104"/>
    <mergeCell ref="J103:J104"/>
    <mergeCell ref="L103:L104"/>
    <mergeCell ref="K103:K104"/>
    <mergeCell ref="A103:A104"/>
    <mergeCell ref="B103:B104"/>
    <mergeCell ref="C103:C104"/>
    <mergeCell ref="D103:D104"/>
    <mergeCell ref="E103:E104"/>
    <mergeCell ref="F103:F104"/>
    <mergeCell ref="G103:G104"/>
    <mergeCell ref="H103:H104"/>
    <mergeCell ref="I103:I104"/>
    <mergeCell ref="S77:S78"/>
    <mergeCell ref="N77:N78"/>
    <mergeCell ref="O77:O78"/>
    <mergeCell ref="Q77:Q78"/>
    <mergeCell ref="G77:G78"/>
    <mergeCell ref="H77:H78"/>
    <mergeCell ref="I77:I78"/>
    <mergeCell ref="J77:J78"/>
    <mergeCell ref="L77:L78"/>
    <mergeCell ref="K77:K78"/>
    <mergeCell ref="A77:A78"/>
    <mergeCell ref="B77:B78"/>
    <mergeCell ref="C77:C78"/>
    <mergeCell ref="D77:D78"/>
    <mergeCell ref="E77:E78"/>
    <mergeCell ref="F77:F78"/>
    <mergeCell ref="S101:S102"/>
    <mergeCell ref="O101:O102"/>
    <mergeCell ref="N101:N102"/>
    <mergeCell ref="Q101:Q102"/>
    <mergeCell ref="R101:R102"/>
    <mergeCell ref="I101:I102"/>
    <mergeCell ref="J101:J102"/>
    <mergeCell ref="L101:L102"/>
    <mergeCell ref="K101:K102"/>
    <mergeCell ref="S79:S80"/>
    <mergeCell ref="N79:N80"/>
    <mergeCell ref="O79:O80"/>
    <mergeCell ref="Q79:Q80"/>
    <mergeCell ref="R79:R80"/>
    <mergeCell ref="H79:H80"/>
    <mergeCell ref="I79:I80"/>
    <mergeCell ref="C75:C76"/>
    <mergeCell ref="D75:D76"/>
    <mergeCell ref="E75:E76"/>
    <mergeCell ref="F75:F76"/>
    <mergeCell ref="G75:G76"/>
    <mergeCell ref="H75:H76"/>
    <mergeCell ref="I75:I76"/>
    <mergeCell ref="A79:A80"/>
    <mergeCell ref="B79:B80"/>
    <mergeCell ref="C79:C80"/>
    <mergeCell ref="D79:D80"/>
    <mergeCell ref="E79:E80"/>
    <mergeCell ref="F79:F80"/>
    <mergeCell ref="G79:G80"/>
    <mergeCell ref="R77:R78"/>
    <mergeCell ref="J79:J80"/>
    <mergeCell ref="L79:L80"/>
    <mergeCell ref="K79:K80"/>
    <mergeCell ref="S73:S74"/>
    <mergeCell ref="O73:O74"/>
    <mergeCell ref="N73:N74"/>
    <mergeCell ref="Q73:Q74"/>
    <mergeCell ref="R73:R74"/>
    <mergeCell ref="M73:M74"/>
    <mergeCell ref="I73:I74"/>
    <mergeCell ref="J73:J74"/>
    <mergeCell ref="L73:L74"/>
    <mergeCell ref="K73:K74"/>
    <mergeCell ref="S71:S72"/>
    <mergeCell ref="N71:N72"/>
    <mergeCell ref="O71:O72"/>
    <mergeCell ref="Q71:Q72"/>
    <mergeCell ref="R71:R72"/>
    <mergeCell ref="M71:M72"/>
    <mergeCell ref="H71:H72"/>
    <mergeCell ref="I71:I72"/>
    <mergeCell ref="J71:J72"/>
    <mergeCell ref="L71:L72"/>
    <mergeCell ref="K71:K72"/>
    <mergeCell ref="A71:A72"/>
    <mergeCell ref="B71:B72"/>
    <mergeCell ref="C71:C72"/>
    <mergeCell ref="D71:D72"/>
    <mergeCell ref="E71:E72"/>
    <mergeCell ref="F71:F72"/>
    <mergeCell ref="G71:G72"/>
    <mergeCell ref="R69:R70"/>
    <mergeCell ref="M69:M70"/>
    <mergeCell ref="N69:N70"/>
    <mergeCell ref="O69:O70"/>
    <mergeCell ref="Q69:Q70"/>
    <mergeCell ref="G69:G70"/>
    <mergeCell ref="H69:H70"/>
    <mergeCell ref="I69:I70"/>
    <mergeCell ref="J69:J70"/>
    <mergeCell ref="L69:L70"/>
    <mergeCell ref="K69:K70"/>
    <mergeCell ref="A69:A70"/>
    <mergeCell ref="B69:B70"/>
    <mergeCell ref="C69:C70"/>
    <mergeCell ref="D69:D70"/>
    <mergeCell ref="E69:E70"/>
    <mergeCell ref="F69:F70"/>
    <mergeCell ref="O139:O140"/>
    <mergeCell ref="Q139:Q140"/>
    <mergeCell ref="R139:R140"/>
    <mergeCell ref="J139:J140"/>
    <mergeCell ref="L139:L140"/>
    <mergeCell ref="K139:K140"/>
    <mergeCell ref="A139:A140"/>
    <mergeCell ref="B139:B140"/>
    <mergeCell ref="C139:C140"/>
    <mergeCell ref="D139:D140"/>
    <mergeCell ref="E139:E140"/>
    <mergeCell ref="F139:F140"/>
    <mergeCell ref="G139:G140"/>
    <mergeCell ref="H139:H140"/>
    <mergeCell ref="I139:I140"/>
    <mergeCell ref="S137:S138"/>
    <mergeCell ref="O137:O138"/>
    <mergeCell ref="N137:N138"/>
    <mergeCell ref="Q137:Q138"/>
    <mergeCell ref="R137:R138"/>
    <mergeCell ref="I137:I138"/>
    <mergeCell ref="J137:J138"/>
    <mergeCell ref="L137:L138"/>
    <mergeCell ref="K137:K138"/>
    <mergeCell ref="A137:A138"/>
    <mergeCell ref="B137:B138"/>
    <mergeCell ref="C137:C138"/>
    <mergeCell ref="E137:E138"/>
    <mergeCell ref="F137:F138"/>
    <mergeCell ref="G137:G138"/>
    <mergeCell ref="H137:H138"/>
    <mergeCell ref="R135:R136"/>
    <mergeCell ref="S135:S136"/>
    <mergeCell ref="N135:N136"/>
    <mergeCell ref="O135:O136"/>
    <mergeCell ref="Q135:Q136"/>
    <mergeCell ref="G135:G136"/>
    <mergeCell ref="H135:H136"/>
    <mergeCell ref="I135:I136"/>
    <mergeCell ref="J135:J136"/>
    <mergeCell ref="L135:L136"/>
    <mergeCell ref="K135:K136"/>
    <mergeCell ref="A135:A136"/>
    <mergeCell ref="B135:B136"/>
    <mergeCell ref="C135:C136"/>
    <mergeCell ref="D135:D136"/>
    <mergeCell ref="E135:E136"/>
    <mergeCell ref="F135:F136"/>
    <mergeCell ref="S133:S134"/>
    <mergeCell ref="N133:N134"/>
    <mergeCell ref="O133:O134"/>
    <mergeCell ref="Q133:Q134"/>
    <mergeCell ref="R133:R134"/>
    <mergeCell ref="J133:J134"/>
    <mergeCell ref="L133:L134"/>
    <mergeCell ref="K133:K134"/>
    <mergeCell ref="A133:A134"/>
    <mergeCell ref="B133:B134"/>
    <mergeCell ref="C133:C134"/>
    <mergeCell ref="D133:D134"/>
    <mergeCell ref="E133:E134"/>
    <mergeCell ref="F133:F134"/>
    <mergeCell ref="G133:G134"/>
    <mergeCell ref="H133:H134"/>
    <mergeCell ref="I133:I134"/>
    <mergeCell ref="S131:S132"/>
    <mergeCell ref="N131:N132"/>
    <mergeCell ref="O131:O132"/>
    <mergeCell ref="Q131:Q132"/>
    <mergeCell ref="R131:R132"/>
    <mergeCell ref="J131:J132"/>
    <mergeCell ref="L131:L132"/>
    <mergeCell ref="K131:K132"/>
    <mergeCell ref="A131:A132"/>
    <mergeCell ref="B131:B132"/>
    <mergeCell ref="C131:C132"/>
    <mergeCell ref="D131:D132"/>
    <mergeCell ref="E131:E132"/>
    <mergeCell ref="F131:F132"/>
    <mergeCell ref="G131:G132"/>
    <mergeCell ref="H131:H132"/>
    <mergeCell ref="I131:I132"/>
    <mergeCell ref="O125:O126"/>
    <mergeCell ref="Q125:Q126"/>
    <mergeCell ref="R125:R126"/>
    <mergeCell ref="M125:M126"/>
    <mergeCell ref="H125:H126"/>
    <mergeCell ref="I125:I126"/>
    <mergeCell ref="J125:J126"/>
    <mergeCell ref="L125:L126"/>
    <mergeCell ref="K125:K126"/>
    <mergeCell ref="A125:A126"/>
    <mergeCell ref="B125:B126"/>
    <mergeCell ref="C125:C126"/>
    <mergeCell ref="D125:D126"/>
    <mergeCell ref="E125:E126"/>
    <mergeCell ref="F125:F126"/>
    <mergeCell ref="G125:G126"/>
    <mergeCell ref="R123:R124"/>
    <mergeCell ref="G123:G124"/>
    <mergeCell ref="H123:H124"/>
    <mergeCell ref="I123:I124"/>
    <mergeCell ref="J123:J124"/>
    <mergeCell ref="L123:L124"/>
    <mergeCell ref="K123:K124"/>
    <mergeCell ref="A123:A124"/>
    <mergeCell ref="B123:B124"/>
    <mergeCell ref="C123:C124"/>
    <mergeCell ref="D123:D124"/>
    <mergeCell ref="E123:E124"/>
    <mergeCell ref="F123:F124"/>
    <mergeCell ref="S67:S68"/>
    <mergeCell ref="N67:N68"/>
    <mergeCell ref="O67:O68"/>
    <mergeCell ref="Q67:Q68"/>
    <mergeCell ref="J65:J66"/>
    <mergeCell ref="L65:L66"/>
    <mergeCell ref="K65:K66"/>
    <mergeCell ref="Q63:Q64"/>
    <mergeCell ref="R63:R64"/>
    <mergeCell ref="I63:I64"/>
    <mergeCell ref="J63:J64"/>
    <mergeCell ref="L63:L64"/>
    <mergeCell ref="K63:K64"/>
    <mergeCell ref="S65:S66"/>
    <mergeCell ref="O65:O66"/>
    <mergeCell ref="N65:N66"/>
    <mergeCell ref="A67:A68"/>
    <mergeCell ref="B67:B68"/>
    <mergeCell ref="C67:C68"/>
    <mergeCell ref="D67:D68"/>
    <mergeCell ref="E67:E68"/>
    <mergeCell ref="Q65:Q66"/>
    <mergeCell ref="R65:R66"/>
    <mergeCell ref="I65:I66"/>
    <mergeCell ref="F67:F68"/>
    <mergeCell ref="G67:G68"/>
    <mergeCell ref="H67:H68"/>
    <mergeCell ref="I67:I68"/>
    <mergeCell ref="B65:B66"/>
    <mergeCell ref="A65:A66"/>
    <mergeCell ref="S121:S122"/>
    <mergeCell ref="N121:N122"/>
    <mergeCell ref="O121:O122"/>
    <mergeCell ref="Q121:Q122"/>
    <mergeCell ref="R121:R122"/>
    <mergeCell ref="H121:H122"/>
    <mergeCell ref="I121:I122"/>
    <mergeCell ref="J121:J122"/>
    <mergeCell ref="L121:L122"/>
    <mergeCell ref="K121:K122"/>
    <mergeCell ref="P15:P16"/>
    <mergeCell ref="K17:K18"/>
    <mergeCell ref="S123:S124"/>
    <mergeCell ref="N123:N124"/>
    <mergeCell ref="O123:O124"/>
    <mergeCell ref="Q123:Q124"/>
    <mergeCell ref="R67:R68"/>
    <mergeCell ref="J67:J68"/>
    <mergeCell ref="L67:L68"/>
    <mergeCell ref="K67:K68"/>
    <mergeCell ref="S69:S70"/>
    <mergeCell ref="S75:S76"/>
    <mergeCell ref="N75:N76"/>
    <mergeCell ref="O75:O76"/>
    <mergeCell ref="Q75:Q76"/>
    <mergeCell ref="R75:R76"/>
    <mergeCell ref="J75:J76"/>
    <mergeCell ref="L75:L76"/>
    <mergeCell ref="K75:K76"/>
    <mergeCell ref="S63:S64"/>
    <mergeCell ref="O63:O64"/>
    <mergeCell ref="N63:N64"/>
    <mergeCell ref="H13:H14"/>
    <mergeCell ref="A121:A122"/>
    <mergeCell ref="B121:B122"/>
    <mergeCell ref="C121:C122"/>
    <mergeCell ref="D121:D122"/>
    <mergeCell ref="E121:E122"/>
    <mergeCell ref="F121:F122"/>
    <mergeCell ref="G121:G122"/>
    <mergeCell ref="R119:R120"/>
    <mergeCell ref="S119:S120"/>
    <mergeCell ref="N119:N120"/>
    <mergeCell ref="O119:O120"/>
    <mergeCell ref="Q119:Q120"/>
    <mergeCell ref="P17:P18"/>
    <mergeCell ref="G119:G120"/>
    <mergeCell ref="H119:H120"/>
    <mergeCell ref="I119:I120"/>
    <mergeCell ref="J119:J120"/>
    <mergeCell ref="L119:L120"/>
    <mergeCell ref="K119:K120"/>
    <mergeCell ref="A119:A120"/>
    <mergeCell ref="B119:B120"/>
    <mergeCell ref="C119:C120"/>
    <mergeCell ref="D119:D120"/>
    <mergeCell ref="E119:E120"/>
    <mergeCell ref="F119:F120"/>
    <mergeCell ref="S17:S18"/>
    <mergeCell ref="N17:N18"/>
    <mergeCell ref="O17:O18"/>
    <mergeCell ref="Q17:Q18"/>
    <mergeCell ref="R17:R18"/>
    <mergeCell ref="J17:J18"/>
    <mergeCell ref="A17:A18"/>
    <mergeCell ref="B17:B18"/>
    <mergeCell ref="C17:C18"/>
    <mergeCell ref="D17:D18"/>
    <mergeCell ref="E17:E18"/>
    <mergeCell ref="F17:F18"/>
    <mergeCell ref="G17:G18"/>
    <mergeCell ref="H17:H18"/>
    <mergeCell ref="I17:I18"/>
    <mergeCell ref="S15:S16"/>
    <mergeCell ref="O15:O16"/>
    <mergeCell ref="N15:N16"/>
    <mergeCell ref="Q15:Q16"/>
    <mergeCell ref="R15:R16"/>
    <mergeCell ref="M15:M16"/>
    <mergeCell ref="I15:I16"/>
    <mergeCell ref="J15:J16"/>
    <mergeCell ref="L15:L16"/>
    <mergeCell ref="K15:K16"/>
    <mergeCell ref="H15:H16"/>
    <mergeCell ref="G15:G16"/>
    <mergeCell ref="F15:F16"/>
    <mergeCell ref="E15:E16"/>
    <mergeCell ref="D15:D16"/>
    <mergeCell ref="C15:C16"/>
    <mergeCell ref="B15:B16"/>
    <mergeCell ref="A15:A16"/>
    <mergeCell ref="L17:L18"/>
    <mergeCell ref="A9:A10"/>
    <mergeCell ref="B9:B10"/>
    <mergeCell ref="C9:C10"/>
    <mergeCell ref="D9:D10"/>
    <mergeCell ref="E9:E10"/>
    <mergeCell ref="F9:F10"/>
    <mergeCell ref="G9:G10"/>
    <mergeCell ref="H9:H10"/>
    <mergeCell ref="I9:I10"/>
    <mergeCell ref="M9:M10"/>
    <mergeCell ref="P9:P10"/>
    <mergeCell ref="A13:A14"/>
    <mergeCell ref="B13:B14"/>
    <mergeCell ref="C13:C14"/>
    <mergeCell ref="D13:D14"/>
    <mergeCell ref="E13:E14"/>
    <mergeCell ref="F13:F14"/>
    <mergeCell ref="G13:G14"/>
    <mergeCell ref="N11:N12"/>
    <mergeCell ref="O11:O12"/>
    <mergeCell ref="G11:G12"/>
    <mergeCell ref="H11:H12"/>
    <mergeCell ref="I11:I12"/>
    <mergeCell ref="J11:J12"/>
    <mergeCell ref="L11:L12"/>
    <mergeCell ref="K11:K12"/>
    <mergeCell ref="A11:A12"/>
    <mergeCell ref="B11:B12"/>
    <mergeCell ref="C11:C12"/>
    <mergeCell ref="D11:D12"/>
    <mergeCell ref="E11:E12"/>
    <mergeCell ref="F11:F12"/>
    <mergeCell ref="N117:N118"/>
    <mergeCell ref="O117:O118"/>
    <mergeCell ref="Q117:Q118"/>
    <mergeCell ref="R117:R118"/>
    <mergeCell ref="H117:H118"/>
    <mergeCell ref="I117:I118"/>
    <mergeCell ref="J117:J118"/>
    <mergeCell ref="L117:L118"/>
    <mergeCell ref="K117:K118"/>
    <mergeCell ref="S111:S112"/>
    <mergeCell ref="N111:N112"/>
    <mergeCell ref="O111:O112"/>
    <mergeCell ref="Q111:Q112"/>
    <mergeCell ref="R111:R112"/>
    <mergeCell ref="J111:J112"/>
    <mergeCell ref="L111:L112"/>
    <mergeCell ref="S9:S10"/>
    <mergeCell ref="N9:N10"/>
    <mergeCell ref="O9:O10"/>
    <mergeCell ref="Q9:Q10"/>
    <mergeCell ref="R9:R10"/>
    <mergeCell ref="J9:J10"/>
    <mergeCell ref="L9:L10"/>
    <mergeCell ref="K9:K10"/>
    <mergeCell ref="R11:R12"/>
    <mergeCell ref="S11:S12"/>
    <mergeCell ref="Q11:Q12"/>
    <mergeCell ref="M11:M12"/>
    <mergeCell ref="P11:P12"/>
    <mergeCell ref="P13:P14"/>
    <mergeCell ref="S13:S14"/>
    <mergeCell ref="R13:R14"/>
    <mergeCell ref="A117:A118"/>
    <mergeCell ref="B117:B118"/>
    <mergeCell ref="C117:C118"/>
    <mergeCell ref="D117:D118"/>
    <mergeCell ref="E117:E118"/>
    <mergeCell ref="F117:F118"/>
    <mergeCell ref="G117:G118"/>
    <mergeCell ref="R113:R114"/>
    <mergeCell ref="S113:S114"/>
    <mergeCell ref="M115:M116"/>
    <mergeCell ref="N113:N114"/>
    <mergeCell ref="O113:O114"/>
    <mergeCell ref="O115:O116"/>
    <mergeCell ref="Q113:Q114"/>
    <mergeCell ref="N115:N116"/>
    <mergeCell ref="Q115:Q116"/>
    <mergeCell ref="R115:R116"/>
    <mergeCell ref="S115:S116"/>
    <mergeCell ref="G113:G114"/>
    <mergeCell ref="H113:H114"/>
    <mergeCell ref="I113:I114"/>
    <mergeCell ref="J113:J114"/>
    <mergeCell ref="L113:L114"/>
    <mergeCell ref="K113:K114"/>
    <mergeCell ref="A113:A114"/>
    <mergeCell ref="B113:B114"/>
    <mergeCell ref="C113:C114"/>
    <mergeCell ref="D113:D114"/>
    <mergeCell ref="E113:E114"/>
    <mergeCell ref="F113:F114"/>
    <mergeCell ref="P113:P114"/>
    <mergeCell ref="S117:S118"/>
    <mergeCell ref="A111:A112"/>
    <mergeCell ref="B111:B112"/>
    <mergeCell ref="C111:C112"/>
    <mergeCell ref="D111:D112"/>
    <mergeCell ref="E111:E112"/>
    <mergeCell ref="F111:F112"/>
    <mergeCell ref="G111:G112"/>
    <mergeCell ref="H111:H112"/>
    <mergeCell ref="I111:I112"/>
    <mergeCell ref="S61:S62"/>
    <mergeCell ref="O61:O62"/>
    <mergeCell ref="N61:N62"/>
    <mergeCell ref="Q61:Q62"/>
    <mergeCell ref="R61:R62"/>
    <mergeCell ref="M61:M62"/>
    <mergeCell ref="I61:I62"/>
    <mergeCell ref="J61:J62"/>
    <mergeCell ref="L61:L62"/>
    <mergeCell ref="S109:S110"/>
    <mergeCell ref="N109:N110"/>
    <mergeCell ref="O109:O110"/>
    <mergeCell ref="Q109:Q110"/>
    <mergeCell ref="R109:R110"/>
    <mergeCell ref="M109:M110"/>
    <mergeCell ref="H109:H110"/>
    <mergeCell ref="I109:I110"/>
    <mergeCell ref="J109:J110"/>
    <mergeCell ref="L109:L110"/>
    <mergeCell ref="A109:A110"/>
    <mergeCell ref="B109:B110"/>
    <mergeCell ref="C109:C110"/>
    <mergeCell ref="D109:D110"/>
    <mergeCell ref="E109:E110"/>
    <mergeCell ref="F109:F110"/>
    <mergeCell ref="G109:G110"/>
    <mergeCell ref="R107:R108"/>
    <mergeCell ref="S107:S108"/>
    <mergeCell ref="M107:M108"/>
    <mergeCell ref="N107:N108"/>
    <mergeCell ref="O107:O108"/>
    <mergeCell ref="Q107:Q108"/>
    <mergeCell ref="G107:G108"/>
    <mergeCell ref="H107:H108"/>
    <mergeCell ref="I107:I108"/>
    <mergeCell ref="J107:J108"/>
    <mergeCell ref="L107:L108"/>
    <mergeCell ref="A107:A108"/>
    <mergeCell ref="B107:B108"/>
    <mergeCell ref="C107:C108"/>
    <mergeCell ref="D107:D108"/>
    <mergeCell ref="E107:E108"/>
    <mergeCell ref="F107:F108"/>
    <mergeCell ref="Q59:Q60"/>
    <mergeCell ref="R59:R60"/>
    <mergeCell ref="S59:S60"/>
    <mergeCell ref="L59:L60"/>
    <mergeCell ref="M59:M60"/>
    <mergeCell ref="N59:N60"/>
    <mergeCell ref="F59:F60"/>
    <mergeCell ref="G59:G60"/>
    <mergeCell ref="H59:H60"/>
    <mergeCell ref="I59:I60"/>
    <mergeCell ref="J59:J60"/>
    <mergeCell ref="S57:S58"/>
    <mergeCell ref="A59:A60"/>
    <mergeCell ref="B59:B60"/>
    <mergeCell ref="C59:C60"/>
    <mergeCell ref="D59:D60"/>
    <mergeCell ref="E59:E60"/>
    <mergeCell ref="O57:O58"/>
    <mergeCell ref="Q57:Q58"/>
    <mergeCell ref="R57:R58"/>
    <mergeCell ref="L57:L58"/>
    <mergeCell ref="M57:M58"/>
    <mergeCell ref="N57:N58"/>
    <mergeCell ref="A57:A58"/>
    <mergeCell ref="B57:B58"/>
    <mergeCell ref="D57:D58"/>
    <mergeCell ref="E57:E58"/>
    <mergeCell ref="F57:F58"/>
    <mergeCell ref="G57:G58"/>
    <mergeCell ref="H57:H58"/>
    <mergeCell ref="I57:I58"/>
    <mergeCell ref="J57:J58"/>
    <mergeCell ref="S55:S56"/>
    <mergeCell ref="O55:O56"/>
    <mergeCell ref="N55:N56"/>
    <mergeCell ref="Q55:Q56"/>
    <mergeCell ref="R55:R56"/>
    <mergeCell ref="M55:M56"/>
    <mergeCell ref="I55:I56"/>
    <mergeCell ref="J55:J56"/>
    <mergeCell ref="L55:L56"/>
    <mergeCell ref="K55:K56"/>
    <mergeCell ref="S53:S54"/>
    <mergeCell ref="N53:N54"/>
    <mergeCell ref="O53:O54"/>
    <mergeCell ref="Q53:Q54"/>
    <mergeCell ref="R53:R54"/>
    <mergeCell ref="M53:M54"/>
    <mergeCell ref="H53:H54"/>
    <mergeCell ref="I53:I54"/>
    <mergeCell ref="J53:J54"/>
    <mergeCell ref="L53:L54"/>
    <mergeCell ref="K53:K54"/>
    <mergeCell ref="P53:P54"/>
    <mergeCell ref="A45:A46"/>
    <mergeCell ref="B45:B46"/>
    <mergeCell ref="C45:C46"/>
    <mergeCell ref="D45:D46"/>
    <mergeCell ref="E45:E46"/>
    <mergeCell ref="F45:F46"/>
    <mergeCell ref="G45:G46"/>
    <mergeCell ref="S51:S52"/>
    <mergeCell ref="N51:N52"/>
    <mergeCell ref="O51:O52"/>
    <mergeCell ref="Q51:Q52"/>
    <mergeCell ref="R51:R52"/>
    <mergeCell ref="H51:H52"/>
    <mergeCell ref="I51:I52"/>
    <mergeCell ref="J51:J52"/>
    <mergeCell ref="L51:L52"/>
    <mergeCell ref="K51:K52"/>
    <mergeCell ref="S49:S50"/>
    <mergeCell ref="N49:N50"/>
    <mergeCell ref="O49:O50"/>
    <mergeCell ref="Q49:Q50"/>
    <mergeCell ref="R49:R50"/>
    <mergeCell ref="H49:H50"/>
    <mergeCell ref="I49:I50"/>
    <mergeCell ref="J49:J50"/>
    <mergeCell ref="L49:L50"/>
    <mergeCell ref="K49:K50"/>
    <mergeCell ref="D51:D52"/>
    <mergeCell ref="C51:C52"/>
    <mergeCell ref="B51:B52"/>
    <mergeCell ref="P47:P48"/>
    <mergeCell ref="P49:P50"/>
    <mergeCell ref="A8:S8"/>
    <mergeCell ref="N2:N6"/>
    <mergeCell ref="O2:O6"/>
    <mergeCell ref="M13:M14"/>
    <mergeCell ref="L13:L14"/>
    <mergeCell ref="P2:Q4"/>
    <mergeCell ref="D2:D6"/>
    <mergeCell ref="E2:E6"/>
    <mergeCell ref="F2:G4"/>
    <mergeCell ref="H2:H6"/>
    <mergeCell ref="I2:J4"/>
    <mergeCell ref="L2:L6"/>
    <mergeCell ref="A1:A6"/>
    <mergeCell ref="B1:B6"/>
    <mergeCell ref="C1:C6"/>
    <mergeCell ref="D1:Q1"/>
    <mergeCell ref="S41:S42"/>
    <mergeCell ref="N41:N42"/>
    <mergeCell ref="O41:O42"/>
    <mergeCell ref="Q41:Q42"/>
    <mergeCell ref="R41:R42"/>
    <mergeCell ref="H41:H42"/>
    <mergeCell ref="I41:I42"/>
    <mergeCell ref="J41:J42"/>
    <mergeCell ref="L41:L42"/>
    <mergeCell ref="A41:A42"/>
    <mergeCell ref="B41:B42"/>
    <mergeCell ref="C41:C42"/>
    <mergeCell ref="D41:D42"/>
    <mergeCell ref="E41:E42"/>
    <mergeCell ref="F41:F42"/>
    <mergeCell ref="G41:G42"/>
    <mergeCell ref="H45:H46"/>
    <mergeCell ref="I45:I46"/>
    <mergeCell ref="J45:J46"/>
    <mergeCell ref="L45:L46"/>
    <mergeCell ref="K45:K46"/>
    <mergeCell ref="P51:P52"/>
    <mergeCell ref="P55:P56"/>
    <mergeCell ref="P57:P58"/>
    <mergeCell ref="P91:P92"/>
    <mergeCell ref="R1:R6"/>
    <mergeCell ref="S1:S4"/>
    <mergeCell ref="A331:S331"/>
    <mergeCell ref="A351:S351"/>
    <mergeCell ref="A353:S353"/>
    <mergeCell ref="A38:S38"/>
    <mergeCell ref="A300:S300"/>
    <mergeCell ref="G39:G40"/>
    <mergeCell ref="H39:H40"/>
    <mergeCell ref="I39:I40"/>
    <mergeCell ref="J39:J40"/>
    <mergeCell ref="L39:L40"/>
    <mergeCell ref="A39:A40"/>
    <mergeCell ref="B39:B40"/>
    <mergeCell ref="C39:C40"/>
    <mergeCell ref="D39:D40"/>
    <mergeCell ref="E39:E40"/>
    <mergeCell ref="F39:F40"/>
    <mergeCell ref="F5:F6"/>
    <mergeCell ref="G5:G6"/>
    <mergeCell ref="I5:I6"/>
    <mergeCell ref="J5:J6"/>
    <mergeCell ref="S5:S6"/>
    <mergeCell ref="S26:S27"/>
    <mergeCell ref="N26:N27"/>
    <mergeCell ref="O26:O27"/>
    <mergeCell ref="Q26:Q27"/>
    <mergeCell ref="R26:R27"/>
    <mergeCell ref="Q13:Q14"/>
    <mergeCell ref="O13:O14"/>
    <mergeCell ref="P39:P40"/>
    <mergeCell ref="P43:P44"/>
    <mergeCell ref="P45:P46"/>
    <mergeCell ref="S43:S44"/>
    <mergeCell ref="O43:O44"/>
    <mergeCell ref="N43:N44"/>
    <mergeCell ref="Q43:Q44"/>
    <mergeCell ref="R43:R44"/>
    <mergeCell ref="I43:I44"/>
    <mergeCell ref="J43:J44"/>
    <mergeCell ref="L43:L44"/>
    <mergeCell ref="S45:S46"/>
    <mergeCell ref="N45:N46"/>
    <mergeCell ref="O45:O46"/>
    <mergeCell ref="Q45:Q46"/>
    <mergeCell ref="R45:R46"/>
    <mergeCell ref="R39:R40"/>
    <mergeCell ref="S39:S40"/>
    <mergeCell ref="N39:N40"/>
    <mergeCell ref="O39:O40"/>
    <mergeCell ref="Q39:Q40"/>
    <mergeCell ref="N13:N14"/>
    <mergeCell ref="K13:K14"/>
    <mergeCell ref="J13:J14"/>
    <mergeCell ref="I13:I14"/>
  </mergeCells>
  <pageMargins left="0.31496062992125984" right="0.11811023622047245" top="0.15748031496062992" bottom="0.15748031496062992" header="0.31496062992125984" footer="0.31496062992125984"/>
  <pageSetup paperSize="9" scale="63" fitToHeight="0" orientation="landscape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topLeftCell="D1" workbookViewId="0">
      <pane xSplit="8" ySplit="9" topLeftCell="L25" activePane="bottomRight" state="frozen"/>
      <selection activeCell="D1" sqref="D1"/>
      <selection pane="topRight" activeCell="L1" sqref="L1"/>
      <selection pane="bottomLeft" activeCell="D9" sqref="D9"/>
      <selection pane="bottomRight" activeCell="L32" sqref="L32"/>
    </sheetView>
  </sheetViews>
  <sheetFormatPr defaultColWidth="9" defaultRowHeight="15" x14ac:dyDescent="0.25"/>
  <cols>
    <col min="1" max="1" width="3.25" style="40" customWidth="1"/>
    <col min="2" max="3" width="0" style="45" hidden="1" customWidth="1"/>
    <col min="4" max="4" width="46.625" style="46" customWidth="1"/>
    <col min="5" max="5" width="22.5" style="40" hidden="1" customWidth="1"/>
    <col min="6" max="6" width="11.875" style="40" hidden="1" customWidth="1"/>
    <col min="7" max="7" width="9" style="40" customWidth="1"/>
    <col min="8" max="8" width="9" style="40" hidden="1" customWidth="1"/>
    <col min="9" max="9" width="8.375" style="40" hidden="1" customWidth="1"/>
    <col min="10" max="10" width="15.75" style="40" hidden="1" customWidth="1"/>
    <col min="11" max="11" width="15.375" style="51" customWidth="1"/>
    <col min="12" max="12" width="16.25" style="44" customWidth="1"/>
    <col min="13" max="13" width="17.25" style="44" customWidth="1"/>
    <col min="14" max="14" width="12.875" style="44" customWidth="1"/>
    <col min="15" max="15" width="13.75" style="44" customWidth="1"/>
    <col min="16" max="16384" width="9" style="40"/>
  </cols>
  <sheetData>
    <row r="1" spans="1:15" ht="15.75" x14ac:dyDescent="0.25">
      <c r="D1" s="261" t="s">
        <v>392</v>
      </c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</row>
    <row r="2" spans="1:15" ht="15" customHeight="1" x14ac:dyDescent="0.25">
      <c r="A2" s="171" t="s">
        <v>0</v>
      </c>
      <c r="B2" s="193" t="s">
        <v>1</v>
      </c>
      <c r="C2" s="193" t="s">
        <v>2</v>
      </c>
      <c r="D2" s="196" t="s">
        <v>3</v>
      </c>
      <c r="E2" s="197"/>
      <c r="F2" s="197"/>
      <c r="G2" s="197"/>
      <c r="H2" s="197"/>
      <c r="I2" s="197"/>
      <c r="J2" s="197"/>
      <c r="K2" s="197"/>
      <c r="L2" s="197"/>
      <c r="M2" s="198"/>
      <c r="N2" s="157" t="s">
        <v>4</v>
      </c>
      <c r="O2" s="157" t="s">
        <v>5</v>
      </c>
    </row>
    <row r="3" spans="1:15" s="58" customFormat="1" ht="15" customHeight="1" x14ac:dyDescent="0.25">
      <c r="A3" s="192"/>
      <c r="B3" s="194"/>
      <c r="C3" s="194"/>
      <c r="D3" s="281" t="s">
        <v>6</v>
      </c>
      <c r="E3" s="281" t="s">
        <v>7</v>
      </c>
      <c r="F3" s="275" t="s">
        <v>8</v>
      </c>
      <c r="G3" s="276"/>
      <c r="H3" s="281" t="s">
        <v>9</v>
      </c>
      <c r="I3" s="275" t="s">
        <v>10</v>
      </c>
      <c r="J3" s="276"/>
      <c r="K3" s="262" t="s">
        <v>386</v>
      </c>
      <c r="L3" s="265" t="s">
        <v>12</v>
      </c>
      <c r="M3" s="266"/>
      <c r="N3" s="158"/>
      <c r="O3" s="158"/>
    </row>
    <row r="4" spans="1:15" s="58" customFormat="1" x14ac:dyDescent="0.25">
      <c r="A4" s="192"/>
      <c r="B4" s="194"/>
      <c r="C4" s="194"/>
      <c r="D4" s="282"/>
      <c r="E4" s="282"/>
      <c r="F4" s="277"/>
      <c r="G4" s="278"/>
      <c r="H4" s="282"/>
      <c r="I4" s="277"/>
      <c r="J4" s="278"/>
      <c r="K4" s="263"/>
      <c r="L4" s="267"/>
      <c r="M4" s="268"/>
      <c r="N4" s="158"/>
      <c r="O4" s="158"/>
    </row>
    <row r="5" spans="1:15" s="58" customFormat="1" ht="20.25" customHeight="1" x14ac:dyDescent="0.25">
      <c r="A5" s="192"/>
      <c r="B5" s="194"/>
      <c r="C5" s="194"/>
      <c r="D5" s="282"/>
      <c r="E5" s="282"/>
      <c r="F5" s="279"/>
      <c r="G5" s="280"/>
      <c r="H5" s="282"/>
      <c r="I5" s="279"/>
      <c r="J5" s="280"/>
      <c r="K5" s="263"/>
      <c r="L5" s="269"/>
      <c r="M5" s="270"/>
      <c r="N5" s="158"/>
      <c r="O5" s="159"/>
    </row>
    <row r="6" spans="1:15" s="58" customFormat="1" ht="79.5" customHeight="1" x14ac:dyDescent="0.25">
      <c r="A6" s="192"/>
      <c r="B6" s="194"/>
      <c r="C6" s="194"/>
      <c r="D6" s="282"/>
      <c r="E6" s="282"/>
      <c r="F6" s="271" t="s">
        <v>14</v>
      </c>
      <c r="G6" s="271"/>
      <c r="H6" s="282"/>
      <c r="I6" s="271" t="s">
        <v>16</v>
      </c>
      <c r="J6" s="271" t="s">
        <v>15</v>
      </c>
      <c r="K6" s="263"/>
      <c r="L6" s="59" t="s">
        <v>17</v>
      </c>
      <c r="M6" s="59" t="s">
        <v>18</v>
      </c>
      <c r="N6" s="158"/>
      <c r="O6" s="273" t="s">
        <v>19</v>
      </c>
    </row>
    <row r="7" spans="1:15" s="58" customFormat="1" x14ac:dyDescent="0.25">
      <c r="A7" s="172"/>
      <c r="B7" s="195"/>
      <c r="C7" s="195"/>
      <c r="D7" s="283"/>
      <c r="E7" s="283"/>
      <c r="F7" s="272"/>
      <c r="G7" s="272"/>
      <c r="H7" s="283"/>
      <c r="I7" s="272"/>
      <c r="J7" s="272"/>
      <c r="K7" s="264"/>
      <c r="L7" s="59" t="s">
        <v>20</v>
      </c>
      <c r="M7" s="60" t="s">
        <v>20</v>
      </c>
      <c r="N7" s="159"/>
      <c r="O7" s="274"/>
    </row>
    <row r="8" spans="1:15" hidden="1" x14ac:dyDescent="0.25">
      <c r="A8" s="1">
        <v>1</v>
      </c>
      <c r="B8" s="2">
        <v>2</v>
      </c>
      <c r="C8" s="2">
        <v>3</v>
      </c>
      <c r="D8" s="1">
        <v>4</v>
      </c>
      <c r="E8" s="1">
        <v>5</v>
      </c>
      <c r="F8" s="1">
        <v>6</v>
      </c>
      <c r="G8" s="1">
        <v>7</v>
      </c>
      <c r="H8" s="1">
        <v>8</v>
      </c>
      <c r="I8" s="1">
        <v>9</v>
      </c>
      <c r="J8" s="1">
        <v>10</v>
      </c>
      <c r="K8" s="50">
        <v>11</v>
      </c>
      <c r="L8" s="15">
        <v>12</v>
      </c>
      <c r="M8" s="15">
        <v>13</v>
      </c>
      <c r="N8" s="15">
        <v>14</v>
      </c>
      <c r="O8" s="15">
        <v>15</v>
      </c>
    </row>
    <row r="9" spans="1:15" ht="15" customHeight="1" x14ac:dyDescent="0.25">
      <c r="A9" s="160" t="s">
        <v>391</v>
      </c>
      <c r="B9" s="161"/>
      <c r="C9" s="161"/>
      <c r="D9" s="161"/>
      <c r="E9" s="161"/>
      <c r="F9" s="161"/>
      <c r="G9" s="161"/>
      <c r="H9" s="161"/>
      <c r="I9" s="161"/>
      <c r="J9" s="161"/>
      <c r="K9" s="161"/>
      <c r="L9" s="161"/>
      <c r="M9" s="161"/>
      <c r="N9" s="161"/>
      <c r="O9" s="162"/>
    </row>
    <row r="10" spans="1:15" ht="15" customHeight="1" x14ac:dyDescent="0.25">
      <c r="A10" s="163">
        <v>23</v>
      </c>
      <c r="B10" s="165" t="s">
        <v>72</v>
      </c>
      <c r="C10" s="165">
        <v>2524010</v>
      </c>
      <c r="D10" s="169" t="s">
        <v>75</v>
      </c>
      <c r="E10" s="169" t="s">
        <v>24</v>
      </c>
      <c r="F10" s="163">
        <v>796</v>
      </c>
      <c r="G10" s="163" t="s">
        <v>42</v>
      </c>
      <c r="H10" s="201">
        <v>105000</v>
      </c>
      <c r="I10" s="148">
        <v>4401</v>
      </c>
      <c r="J10" s="148" t="s">
        <v>26</v>
      </c>
      <c r="K10" s="255">
        <f>8408000*1.18</f>
        <v>9921440</v>
      </c>
      <c r="L10" s="133" t="s">
        <v>385</v>
      </c>
      <c r="M10" s="199" t="s">
        <v>349</v>
      </c>
      <c r="N10" s="141" t="s">
        <v>74</v>
      </c>
      <c r="O10" s="133" t="s">
        <v>29</v>
      </c>
    </row>
    <row r="11" spans="1:15" x14ac:dyDescent="0.25">
      <c r="A11" s="164"/>
      <c r="B11" s="166"/>
      <c r="C11" s="166"/>
      <c r="D11" s="170"/>
      <c r="E11" s="170"/>
      <c r="F11" s="164"/>
      <c r="G11" s="164"/>
      <c r="H11" s="202"/>
      <c r="I11" s="149"/>
      <c r="J11" s="149"/>
      <c r="K11" s="256"/>
      <c r="L11" s="134"/>
      <c r="M11" s="200"/>
      <c r="N11" s="142"/>
      <c r="O11" s="134"/>
    </row>
    <row r="12" spans="1:15" ht="15" customHeight="1" x14ac:dyDescent="0.25">
      <c r="A12" s="163">
        <v>24</v>
      </c>
      <c r="B12" s="165" t="s">
        <v>72</v>
      </c>
      <c r="C12" s="165">
        <v>2524010</v>
      </c>
      <c r="D12" s="169" t="s">
        <v>76</v>
      </c>
      <c r="E12" s="169" t="s">
        <v>24</v>
      </c>
      <c r="F12" s="163">
        <v>796</v>
      </c>
      <c r="G12" s="163" t="s">
        <v>42</v>
      </c>
      <c r="H12" s="201">
        <v>34000</v>
      </c>
      <c r="I12" s="148">
        <v>4401</v>
      </c>
      <c r="J12" s="148" t="s">
        <v>26</v>
      </c>
      <c r="K12" s="255">
        <f>10199000*1.18</f>
        <v>12034820</v>
      </c>
      <c r="L12" s="133" t="s">
        <v>385</v>
      </c>
      <c r="M12" s="199" t="s">
        <v>349</v>
      </c>
      <c r="N12" s="141" t="s">
        <v>74</v>
      </c>
      <c r="O12" s="133" t="s">
        <v>29</v>
      </c>
    </row>
    <row r="13" spans="1:15" x14ac:dyDescent="0.25">
      <c r="A13" s="164"/>
      <c r="B13" s="166"/>
      <c r="C13" s="166"/>
      <c r="D13" s="170"/>
      <c r="E13" s="170"/>
      <c r="F13" s="164"/>
      <c r="G13" s="164"/>
      <c r="H13" s="202"/>
      <c r="I13" s="149"/>
      <c r="J13" s="149"/>
      <c r="K13" s="256"/>
      <c r="L13" s="134"/>
      <c r="M13" s="200"/>
      <c r="N13" s="142"/>
      <c r="O13" s="134"/>
    </row>
    <row r="14" spans="1:15" ht="15" customHeight="1" x14ac:dyDescent="0.25">
      <c r="A14" s="163">
        <v>61</v>
      </c>
      <c r="B14" s="165" t="s">
        <v>149</v>
      </c>
      <c r="C14" s="165">
        <v>1816000</v>
      </c>
      <c r="D14" s="167" t="s">
        <v>150</v>
      </c>
      <c r="E14" s="169" t="s">
        <v>24</v>
      </c>
      <c r="F14" s="163">
        <v>876</v>
      </c>
      <c r="G14" s="163" t="s">
        <v>32</v>
      </c>
      <c r="H14" s="148">
        <v>24</v>
      </c>
      <c r="I14" s="148">
        <v>4401</v>
      </c>
      <c r="J14" s="163" t="s">
        <v>26</v>
      </c>
      <c r="K14" s="262">
        <f>2983000*1.18</f>
        <v>3519940</v>
      </c>
      <c r="L14" s="133" t="s">
        <v>387</v>
      </c>
      <c r="M14" s="199" t="s">
        <v>346</v>
      </c>
      <c r="N14" s="141" t="s">
        <v>74</v>
      </c>
      <c r="O14" s="133" t="s">
        <v>29</v>
      </c>
    </row>
    <row r="15" spans="1:15" x14ac:dyDescent="0.25">
      <c r="A15" s="164"/>
      <c r="B15" s="166"/>
      <c r="C15" s="166"/>
      <c r="D15" s="168"/>
      <c r="E15" s="170"/>
      <c r="F15" s="164"/>
      <c r="G15" s="164"/>
      <c r="H15" s="149"/>
      <c r="I15" s="149"/>
      <c r="J15" s="164"/>
      <c r="K15" s="263"/>
      <c r="L15" s="134"/>
      <c r="M15" s="200"/>
      <c r="N15" s="142"/>
      <c r="O15" s="134"/>
    </row>
    <row r="16" spans="1:15" ht="15" customHeight="1" x14ac:dyDescent="0.25">
      <c r="A16" s="163">
        <v>62</v>
      </c>
      <c r="B16" s="165">
        <v>41717</v>
      </c>
      <c r="C16" s="165">
        <v>1929000</v>
      </c>
      <c r="D16" s="167" t="s">
        <v>151</v>
      </c>
      <c r="E16" s="169" t="s">
        <v>24</v>
      </c>
      <c r="F16" s="163">
        <v>876</v>
      </c>
      <c r="G16" s="163" t="s">
        <v>32</v>
      </c>
      <c r="H16" s="148">
        <v>13</v>
      </c>
      <c r="I16" s="148">
        <v>4401</v>
      </c>
      <c r="J16" s="163" t="s">
        <v>26</v>
      </c>
      <c r="K16" s="263"/>
      <c r="L16" s="133" t="s">
        <v>387</v>
      </c>
      <c r="M16" s="199" t="s">
        <v>346</v>
      </c>
      <c r="N16" s="141" t="s">
        <v>74</v>
      </c>
      <c r="O16" s="133" t="s">
        <v>29</v>
      </c>
    </row>
    <row r="17" spans="1:15" x14ac:dyDescent="0.25">
      <c r="A17" s="164"/>
      <c r="B17" s="166"/>
      <c r="C17" s="166"/>
      <c r="D17" s="168"/>
      <c r="E17" s="170"/>
      <c r="F17" s="164"/>
      <c r="G17" s="164"/>
      <c r="H17" s="149"/>
      <c r="I17" s="149"/>
      <c r="J17" s="164"/>
      <c r="K17" s="263"/>
      <c r="L17" s="134"/>
      <c r="M17" s="200"/>
      <c r="N17" s="142"/>
      <c r="O17" s="134"/>
    </row>
    <row r="18" spans="1:15" ht="15" customHeight="1" x14ac:dyDescent="0.25">
      <c r="A18" s="163">
        <v>63</v>
      </c>
      <c r="B18" s="165" t="s">
        <v>149</v>
      </c>
      <c r="C18" s="165">
        <v>1816500</v>
      </c>
      <c r="D18" s="9" t="s">
        <v>152</v>
      </c>
      <c r="E18" s="169" t="s">
        <v>24</v>
      </c>
      <c r="F18" s="163">
        <v>876</v>
      </c>
      <c r="G18" s="163" t="s">
        <v>32</v>
      </c>
      <c r="H18" s="148">
        <v>39</v>
      </c>
      <c r="I18" s="148">
        <v>4401</v>
      </c>
      <c r="J18" s="163" t="s">
        <v>26</v>
      </c>
      <c r="K18" s="263"/>
      <c r="L18" s="133" t="s">
        <v>387</v>
      </c>
      <c r="M18" s="199" t="s">
        <v>346</v>
      </c>
      <c r="N18" s="141" t="s">
        <v>74</v>
      </c>
      <c r="O18" s="133" t="s">
        <v>29</v>
      </c>
    </row>
    <row r="19" spans="1:15" x14ac:dyDescent="0.25">
      <c r="A19" s="164"/>
      <c r="B19" s="166"/>
      <c r="C19" s="166"/>
      <c r="D19" s="9" t="s">
        <v>153</v>
      </c>
      <c r="E19" s="170"/>
      <c r="F19" s="164"/>
      <c r="G19" s="164"/>
      <c r="H19" s="149"/>
      <c r="I19" s="149"/>
      <c r="J19" s="164"/>
      <c r="K19" s="263"/>
      <c r="L19" s="134"/>
      <c r="M19" s="200"/>
      <c r="N19" s="142"/>
      <c r="O19" s="134"/>
    </row>
    <row r="20" spans="1:15" ht="25.5" customHeight="1" x14ac:dyDescent="0.25">
      <c r="A20" s="163">
        <v>28</v>
      </c>
      <c r="B20" s="165">
        <v>41783</v>
      </c>
      <c r="C20" s="165">
        <v>2424000</v>
      </c>
      <c r="D20" s="169" t="s">
        <v>82</v>
      </c>
      <c r="E20" s="169" t="s">
        <v>24</v>
      </c>
      <c r="F20" s="163">
        <v>796</v>
      </c>
      <c r="G20" s="163" t="s">
        <v>42</v>
      </c>
      <c r="H20" s="201">
        <v>4000</v>
      </c>
      <c r="I20" s="148">
        <v>4401</v>
      </c>
      <c r="J20" s="148" t="s">
        <v>26</v>
      </c>
      <c r="K20" s="263"/>
      <c r="L20" s="133" t="s">
        <v>387</v>
      </c>
      <c r="M20" s="199" t="s">
        <v>346</v>
      </c>
      <c r="N20" s="141" t="s">
        <v>74</v>
      </c>
      <c r="O20" s="133" t="s">
        <v>29</v>
      </c>
    </row>
    <row r="21" spans="1:15" x14ac:dyDescent="0.25">
      <c r="A21" s="164"/>
      <c r="B21" s="166"/>
      <c r="C21" s="166"/>
      <c r="D21" s="170"/>
      <c r="E21" s="170"/>
      <c r="F21" s="164"/>
      <c r="G21" s="164"/>
      <c r="H21" s="202"/>
      <c r="I21" s="149"/>
      <c r="J21" s="149"/>
      <c r="K21" s="264"/>
      <c r="L21" s="134"/>
      <c r="M21" s="200"/>
      <c r="N21" s="142"/>
      <c r="O21" s="134"/>
    </row>
    <row r="22" spans="1:15" ht="15" customHeight="1" x14ac:dyDescent="0.25">
      <c r="A22" s="163">
        <v>64</v>
      </c>
      <c r="B22" s="165" t="s">
        <v>155</v>
      </c>
      <c r="C22" s="165">
        <v>2320212</v>
      </c>
      <c r="D22" s="167" t="s">
        <v>156</v>
      </c>
      <c r="E22" s="169" t="s">
        <v>24</v>
      </c>
      <c r="F22" s="163">
        <v>168</v>
      </c>
      <c r="G22" s="163" t="s">
        <v>25</v>
      </c>
      <c r="H22" s="148">
        <v>137</v>
      </c>
      <c r="I22" s="148">
        <v>4401</v>
      </c>
      <c r="J22" s="163" t="s">
        <v>26</v>
      </c>
      <c r="K22" s="255">
        <f>10224000*1.18</f>
        <v>12064320</v>
      </c>
      <c r="L22" s="133" t="s">
        <v>387</v>
      </c>
      <c r="M22" s="199" t="s">
        <v>346</v>
      </c>
      <c r="N22" s="141" t="s">
        <v>74</v>
      </c>
      <c r="O22" s="133" t="s">
        <v>29</v>
      </c>
    </row>
    <row r="23" spans="1:15" x14ac:dyDescent="0.25">
      <c r="A23" s="164"/>
      <c r="B23" s="166"/>
      <c r="C23" s="166"/>
      <c r="D23" s="168"/>
      <c r="E23" s="170"/>
      <c r="F23" s="164"/>
      <c r="G23" s="164"/>
      <c r="H23" s="149"/>
      <c r="I23" s="149"/>
      <c r="J23" s="164"/>
      <c r="K23" s="256"/>
      <c r="L23" s="134"/>
      <c r="M23" s="200"/>
      <c r="N23" s="142"/>
      <c r="O23" s="134"/>
    </row>
    <row r="24" spans="1:15" ht="15" customHeight="1" x14ac:dyDescent="0.25">
      <c r="A24" s="163">
        <v>65</v>
      </c>
      <c r="B24" s="165">
        <v>41693</v>
      </c>
      <c r="C24" s="165">
        <v>2320020</v>
      </c>
      <c r="D24" s="167" t="s">
        <v>157</v>
      </c>
      <c r="E24" s="169" t="s">
        <v>24</v>
      </c>
      <c r="F24" s="163">
        <v>168</v>
      </c>
      <c r="G24" s="163" t="s">
        <v>25</v>
      </c>
      <c r="H24" s="148">
        <v>230</v>
      </c>
      <c r="I24" s="148">
        <v>4401</v>
      </c>
      <c r="J24" s="163" t="s">
        <v>26</v>
      </c>
      <c r="K24" s="255">
        <f>10649000*1.18</f>
        <v>12565820</v>
      </c>
      <c r="L24" s="133" t="s">
        <v>387</v>
      </c>
      <c r="M24" s="199" t="s">
        <v>346</v>
      </c>
      <c r="N24" s="141" t="s">
        <v>74</v>
      </c>
      <c r="O24" s="133" t="s">
        <v>29</v>
      </c>
    </row>
    <row r="25" spans="1:15" x14ac:dyDescent="0.25">
      <c r="A25" s="164"/>
      <c r="B25" s="166"/>
      <c r="C25" s="166"/>
      <c r="D25" s="168"/>
      <c r="E25" s="170"/>
      <c r="F25" s="164"/>
      <c r="G25" s="164"/>
      <c r="H25" s="149"/>
      <c r="I25" s="149"/>
      <c r="J25" s="164"/>
      <c r="K25" s="256"/>
      <c r="L25" s="134"/>
      <c r="M25" s="200"/>
      <c r="N25" s="142"/>
      <c r="O25" s="134"/>
    </row>
    <row r="26" spans="1:15" ht="25.5" customHeight="1" x14ac:dyDescent="0.25">
      <c r="A26" s="163">
        <v>66</v>
      </c>
      <c r="B26" s="165">
        <v>41693</v>
      </c>
      <c r="C26" s="165">
        <v>2320030</v>
      </c>
      <c r="D26" s="167" t="s">
        <v>158</v>
      </c>
      <c r="E26" s="169" t="s">
        <v>24</v>
      </c>
      <c r="F26" s="163">
        <v>122</v>
      </c>
      <c r="G26" s="163" t="s">
        <v>159</v>
      </c>
      <c r="H26" s="201">
        <v>53150</v>
      </c>
      <c r="I26" s="148">
        <v>4401</v>
      </c>
      <c r="J26" s="163" t="s">
        <v>26</v>
      </c>
      <c r="K26" s="255">
        <f>1216000*1.18</f>
        <v>1434880</v>
      </c>
      <c r="L26" s="133" t="s">
        <v>387</v>
      </c>
      <c r="M26" s="199" t="s">
        <v>346</v>
      </c>
      <c r="N26" s="141" t="s">
        <v>74</v>
      </c>
      <c r="O26" s="133" t="s">
        <v>29</v>
      </c>
    </row>
    <row r="27" spans="1:15" x14ac:dyDescent="0.25">
      <c r="A27" s="164"/>
      <c r="B27" s="166"/>
      <c r="C27" s="166"/>
      <c r="D27" s="168"/>
      <c r="E27" s="170"/>
      <c r="F27" s="164"/>
      <c r="G27" s="164"/>
      <c r="H27" s="202"/>
      <c r="I27" s="149"/>
      <c r="J27" s="164"/>
      <c r="K27" s="256"/>
      <c r="L27" s="134"/>
      <c r="M27" s="200"/>
      <c r="N27" s="142"/>
      <c r="O27" s="134"/>
    </row>
    <row r="28" spans="1:15" ht="15" customHeight="1" x14ac:dyDescent="0.25">
      <c r="A28" s="163">
        <v>53</v>
      </c>
      <c r="B28" s="165" t="s">
        <v>134</v>
      </c>
      <c r="C28" s="165">
        <v>3120100</v>
      </c>
      <c r="D28" s="167" t="s">
        <v>135</v>
      </c>
      <c r="E28" s="169" t="s">
        <v>24</v>
      </c>
      <c r="F28" s="163">
        <v>839</v>
      </c>
      <c r="G28" s="163" t="s">
        <v>136</v>
      </c>
      <c r="H28" s="148">
        <v>491</v>
      </c>
      <c r="I28" s="148">
        <v>4401</v>
      </c>
      <c r="J28" s="148" t="s">
        <v>26</v>
      </c>
      <c r="K28" s="255">
        <v>1370000</v>
      </c>
      <c r="L28" s="133" t="s">
        <v>387</v>
      </c>
      <c r="M28" s="199" t="s">
        <v>346</v>
      </c>
      <c r="N28" s="141" t="s">
        <v>74</v>
      </c>
      <c r="O28" s="133" t="s">
        <v>29</v>
      </c>
    </row>
    <row r="29" spans="1:15" x14ac:dyDescent="0.25">
      <c r="A29" s="164"/>
      <c r="B29" s="166"/>
      <c r="C29" s="166"/>
      <c r="D29" s="168"/>
      <c r="E29" s="170"/>
      <c r="F29" s="164"/>
      <c r="G29" s="164"/>
      <c r="H29" s="149"/>
      <c r="I29" s="149"/>
      <c r="J29" s="149"/>
      <c r="K29" s="256"/>
      <c r="L29" s="134"/>
      <c r="M29" s="200"/>
      <c r="N29" s="142"/>
      <c r="O29" s="134"/>
    </row>
    <row r="30" spans="1:15" ht="15" customHeight="1" x14ac:dyDescent="0.25">
      <c r="A30" s="160" t="s">
        <v>352</v>
      </c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2"/>
    </row>
    <row r="31" spans="1:15" x14ac:dyDescent="0.25">
      <c r="A31" s="3"/>
      <c r="B31" s="11"/>
      <c r="C31" s="11"/>
      <c r="D31" s="7" t="s">
        <v>295</v>
      </c>
      <c r="E31" s="4"/>
      <c r="F31" s="3"/>
      <c r="G31" s="3" t="s">
        <v>42</v>
      </c>
      <c r="H31" s="4"/>
      <c r="I31" s="4">
        <v>4401</v>
      </c>
      <c r="J31" s="3" t="s">
        <v>26</v>
      </c>
      <c r="K31" s="50">
        <v>5720640</v>
      </c>
      <c r="L31" s="10" t="s">
        <v>347</v>
      </c>
      <c r="M31" s="17" t="s">
        <v>388</v>
      </c>
      <c r="N31" s="10" t="s">
        <v>74</v>
      </c>
      <c r="O31" s="14" t="s">
        <v>29</v>
      </c>
    </row>
    <row r="32" spans="1:15" x14ac:dyDescent="0.25">
      <c r="A32" s="3"/>
      <c r="B32" s="11"/>
      <c r="C32" s="11"/>
      <c r="D32" s="7" t="s">
        <v>395</v>
      </c>
      <c r="E32" s="4"/>
      <c r="F32" s="3"/>
      <c r="G32" s="3" t="s">
        <v>42</v>
      </c>
      <c r="H32" s="4"/>
      <c r="I32" s="4">
        <v>4401</v>
      </c>
      <c r="J32" s="3" t="s">
        <v>26</v>
      </c>
      <c r="K32" s="50">
        <v>1047840</v>
      </c>
      <c r="L32" s="10" t="s">
        <v>389</v>
      </c>
      <c r="M32" s="17" t="s">
        <v>390</v>
      </c>
      <c r="N32" s="10" t="s">
        <v>74</v>
      </c>
      <c r="O32" s="14" t="s">
        <v>29</v>
      </c>
    </row>
    <row r="33" spans="1:15" x14ac:dyDescent="0.25">
      <c r="A33" s="3"/>
      <c r="B33" s="11"/>
      <c r="C33" s="11"/>
      <c r="D33" s="7" t="s">
        <v>396</v>
      </c>
      <c r="E33" s="4"/>
      <c r="F33" s="3"/>
      <c r="G33" s="3" t="s">
        <v>42</v>
      </c>
      <c r="H33" s="4"/>
      <c r="I33" s="4">
        <v>4401</v>
      </c>
      <c r="J33" s="3" t="s">
        <v>26</v>
      </c>
      <c r="K33" s="50">
        <v>1010080</v>
      </c>
      <c r="L33" s="10" t="s">
        <v>389</v>
      </c>
      <c r="M33" s="17" t="s">
        <v>390</v>
      </c>
      <c r="N33" s="10" t="s">
        <v>74</v>
      </c>
      <c r="O33" s="14" t="s">
        <v>29</v>
      </c>
    </row>
    <row r="34" spans="1:15" x14ac:dyDescent="0.25">
      <c r="A34" s="3"/>
      <c r="B34" s="11"/>
      <c r="C34" s="11"/>
      <c r="D34" s="7" t="s">
        <v>368</v>
      </c>
      <c r="E34" s="4"/>
      <c r="F34" s="3"/>
      <c r="G34" s="3" t="s">
        <v>42</v>
      </c>
      <c r="H34" s="4"/>
      <c r="I34" s="4">
        <v>4401</v>
      </c>
      <c r="J34" s="3" t="s">
        <v>26</v>
      </c>
      <c r="K34" s="50">
        <v>4867500</v>
      </c>
      <c r="L34" s="10" t="s">
        <v>388</v>
      </c>
      <c r="M34" s="17" t="s">
        <v>346</v>
      </c>
      <c r="N34" s="10" t="s">
        <v>74</v>
      </c>
      <c r="O34" s="14" t="s">
        <v>29</v>
      </c>
    </row>
    <row r="35" spans="1:15" x14ac:dyDescent="0.25">
      <c r="A35" s="3"/>
      <c r="B35" s="11"/>
      <c r="C35" s="11"/>
      <c r="D35" s="7" t="s">
        <v>369</v>
      </c>
      <c r="E35" s="4"/>
      <c r="F35" s="3"/>
      <c r="G35" s="3" t="s">
        <v>42</v>
      </c>
      <c r="H35" s="4"/>
      <c r="I35" s="4">
        <v>4401</v>
      </c>
      <c r="J35" s="3" t="s">
        <v>26</v>
      </c>
      <c r="K35" s="50">
        <v>2016620</v>
      </c>
      <c r="L35" s="10" t="s">
        <v>388</v>
      </c>
      <c r="M35" s="17" t="s">
        <v>346</v>
      </c>
      <c r="N35" s="10" t="s">
        <v>74</v>
      </c>
      <c r="O35" s="14" t="s">
        <v>29</v>
      </c>
    </row>
    <row r="36" spans="1:15" x14ac:dyDescent="0.25">
      <c r="A36" s="3"/>
      <c r="B36" s="11"/>
      <c r="C36" s="11"/>
      <c r="D36" s="7" t="s">
        <v>370</v>
      </c>
      <c r="E36" s="4"/>
      <c r="F36" s="3"/>
      <c r="G36" s="3" t="s">
        <v>42</v>
      </c>
      <c r="H36" s="4"/>
      <c r="I36" s="4">
        <v>4401</v>
      </c>
      <c r="J36" s="3" t="s">
        <v>26</v>
      </c>
      <c r="K36" s="50">
        <v>2007180</v>
      </c>
      <c r="L36" s="10" t="s">
        <v>389</v>
      </c>
      <c r="M36" s="17" t="s">
        <v>390</v>
      </c>
      <c r="N36" s="10" t="s">
        <v>74</v>
      </c>
      <c r="O36" s="14" t="s">
        <v>394</v>
      </c>
    </row>
    <row r="37" spans="1:15" x14ac:dyDescent="0.25">
      <c r="A37" s="3"/>
      <c r="B37" s="11"/>
      <c r="C37" s="11"/>
      <c r="D37" s="7" t="s">
        <v>371</v>
      </c>
      <c r="E37" s="4"/>
      <c r="F37" s="3"/>
      <c r="G37" s="3" t="s">
        <v>42</v>
      </c>
      <c r="H37" s="4"/>
      <c r="I37" s="4">
        <v>4401</v>
      </c>
      <c r="J37" s="3" t="s">
        <v>26</v>
      </c>
      <c r="K37" s="50">
        <v>2520480</v>
      </c>
      <c r="L37" s="10" t="s">
        <v>347</v>
      </c>
      <c r="M37" s="17" t="s">
        <v>388</v>
      </c>
      <c r="N37" s="10" t="s">
        <v>74</v>
      </c>
      <c r="O37" s="14" t="s">
        <v>29</v>
      </c>
    </row>
    <row r="38" spans="1:15" s="52" customFormat="1" ht="14.25" x14ac:dyDescent="0.2">
      <c r="B38" s="53"/>
      <c r="C38" s="53"/>
      <c r="D38" s="54" t="s">
        <v>393</v>
      </c>
      <c r="E38" s="55"/>
      <c r="F38" s="55"/>
      <c r="G38" s="55"/>
      <c r="H38" s="55"/>
      <c r="I38" s="55"/>
      <c r="J38" s="55"/>
      <c r="K38" s="56">
        <f>SUM(K10,K37)</f>
        <v>12441920</v>
      </c>
      <c r="L38" s="57"/>
      <c r="M38" s="57"/>
      <c r="N38" s="57"/>
      <c r="O38" s="57"/>
    </row>
  </sheetData>
  <mergeCells count="167">
    <mergeCell ref="A9:O9"/>
    <mergeCell ref="L3:M5"/>
    <mergeCell ref="F6:F7"/>
    <mergeCell ref="G6:G7"/>
    <mergeCell ref="I6:I7"/>
    <mergeCell ref="J6:J7"/>
    <mergeCell ref="O6:O7"/>
    <mergeCell ref="I3:J5"/>
    <mergeCell ref="K3:K7"/>
    <mergeCell ref="A2:A7"/>
    <mergeCell ref="B2:B7"/>
    <mergeCell ref="C2:C7"/>
    <mergeCell ref="D2:M2"/>
    <mergeCell ref="N2:N7"/>
    <mergeCell ref="O2:O5"/>
    <mergeCell ref="D3:D7"/>
    <mergeCell ref="E3:E7"/>
    <mergeCell ref="F3:G5"/>
    <mergeCell ref="H3:H7"/>
    <mergeCell ref="O10:O11"/>
    <mergeCell ref="A12:A13"/>
    <mergeCell ref="B12:B13"/>
    <mergeCell ref="C12:C13"/>
    <mergeCell ref="D12:D13"/>
    <mergeCell ref="E12:E13"/>
    <mergeCell ref="F12:F13"/>
    <mergeCell ref="G12:G13"/>
    <mergeCell ref="H12:H13"/>
    <mergeCell ref="I12:I13"/>
    <mergeCell ref="L10:L11"/>
    <mergeCell ref="M10:M11"/>
    <mergeCell ref="N10:N11"/>
    <mergeCell ref="G10:G11"/>
    <mergeCell ref="H10:H11"/>
    <mergeCell ref="I10:I11"/>
    <mergeCell ref="J10:J11"/>
    <mergeCell ref="K10:K11"/>
    <mergeCell ref="A10:A11"/>
    <mergeCell ref="B10:B11"/>
    <mergeCell ref="C10:C11"/>
    <mergeCell ref="D10:D11"/>
    <mergeCell ref="E10:E11"/>
    <mergeCell ref="F10:F11"/>
    <mergeCell ref="L12:L13"/>
    <mergeCell ref="M12:M13"/>
    <mergeCell ref="N12:N13"/>
    <mergeCell ref="O12:O13"/>
    <mergeCell ref="A14:A15"/>
    <mergeCell ref="B14:B15"/>
    <mergeCell ref="C14:C15"/>
    <mergeCell ref="D14:D15"/>
    <mergeCell ref="E14:E15"/>
    <mergeCell ref="J12:J13"/>
    <mergeCell ref="K12:K13"/>
    <mergeCell ref="N14:N15"/>
    <mergeCell ref="O14:O15"/>
    <mergeCell ref="M14:M15"/>
    <mergeCell ref="L14:L15"/>
    <mergeCell ref="F14:F15"/>
    <mergeCell ref="G14:G15"/>
    <mergeCell ref="H14:H15"/>
    <mergeCell ref="I14:I15"/>
    <mergeCell ref="J14:J15"/>
    <mergeCell ref="K14:K21"/>
    <mergeCell ref="I16:I17"/>
    <mergeCell ref="J16:J17"/>
    <mergeCell ref="J18:J19"/>
    <mergeCell ref="N16:N17"/>
    <mergeCell ref="O16:O17"/>
    <mergeCell ref="A18:A19"/>
    <mergeCell ref="B18:B19"/>
    <mergeCell ref="C18:C19"/>
    <mergeCell ref="E18:E19"/>
    <mergeCell ref="F18:F19"/>
    <mergeCell ref="G18:G19"/>
    <mergeCell ref="H18:H19"/>
    <mergeCell ref="I18:I19"/>
    <mergeCell ref="L16:L17"/>
    <mergeCell ref="M16:M17"/>
    <mergeCell ref="N18:N19"/>
    <mergeCell ref="O18:O19"/>
    <mergeCell ref="A16:A17"/>
    <mergeCell ref="B16:B17"/>
    <mergeCell ref="C16:C17"/>
    <mergeCell ref="D16:D17"/>
    <mergeCell ref="E16:E17"/>
    <mergeCell ref="F16:F17"/>
    <mergeCell ref="G16:G17"/>
    <mergeCell ref="H16:H17"/>
    <mergeCell ref="L18:L19"/>
    <mergeCell ref="M18:M19"/>
    <mergeCell ref="N20:N21"/>
    <mergeCell ref="O20:O21"/>
    <mergeCell ref="A22:A23"/>
    <mergeCell ref="B22:B23"/>
    <mergeCell ref="C22:C23"/>
    <mergeCell ref="D22:D23"/>
    <mergeCell ref="E22:E23"/>
    <mergeCell ref="F22:F23"/>
    <mergeCell ref="J20:J21"/>
    <mergeCell ref="L20:L21"/>
    <mergeCell ref="O22:O23"/>
    <mergeCell ref="N22:N23"/>
    <mergeCell ref="L22:L23"/>
    <mergeCell ref="M22:M23"/>
    <mergeCell ref="G22:G23"/>
    <mergeCell ref="H22:H23"/>
    <mergeCell ref="I22:I23"/>
    <mergeCell ref="J22:J23"/>
    <mergeCell ref="I20:I21"/>
    <mergeCell ref="F20:F21"/>
    <mergeCell ref="K22:K23"/>
    <mergeCell ref="A20:A21"/>
    <mergeCell ref="B20:B21"/>
    <mergeCell ref="C20:C21"/>
    <mergeCell ref="D20:D21"/>
    <mergeCell ref="J26:J27"/>
    <mergeCell ref="K26:K27"/>
    <mergeCell ref="L24:L25"/>
    <mergeCell ref="M24:M25"/>
    <mergeCell ref="G20:G21"/>
    <mergeCell ref="H20:H21"/>
    <mergeCell ref="M20:M21"/>
    <mergeCell ref="E20:E21"/>
    <mergeCell ref="N24:N25"/>
    <mergeCell ref="O24:O25"/>
    <mergeCell ref="A26:A27"/>
    <mergeCell ref="B26:B27"/>
    <mergeCell ref="C26:C27"/>
    <mergeCell ref="D26:D27"/>
    <mergeCell ref="E26:E27"/>
    <mergeCell ref="F26:F27"/>
    <mergeCell ref="J24:J25"/>
    <mergeCell ref="K24:K25"/>
    <mergeCell ref="A24:A25"/>
    <mergeCell ref="B24:B25"/>
    <mergeCell ref="C24:C25"/>
    <mergeCell ref="D24:D25"/>
    <mergeCell ref="E24:E25"/>
    <mergeCell ref="F24:F25"/>
    <mergeCell ref="G24:G25"/>
    <mergeCell ref="H24:H25"/>
    <mergeCell ref="I24:I25"/>
    <mergeCell ref="A30:O30"/>
    <mergeCell ref="D1:O1"/>
    <mergeCell ref="M28:M29"/>
    <mergeCell ref="N28:N29"/>
    <mergeCell ref="O28:O29"/>
    <mergeCell ref="G28:G29"/>
    <mergeCell ref="H28:H29"/>
    <mergeCell ref="I28:I29"/>
    <mergeCell ref="J28:J29"/>
    <mergeCell ref="K28:K29"/>
    <mergeCell ref="A28:A29"/>
    <mergeCell ref="B28:B29"/>
    <mergeCell ref="C28:C29"/>
    <mergeCell ref="D28:D29"/>
    <mergeCell ref="E28:E29"/>
    <mergeCell ref="F28:F29"/>
    <mergeCell ref="L28:L29"/>
    <mergeCell ref="O26:O27"/>
    <mergeCell ref="N26:N27"/>
    <mergeCell ref="L26:L27"/>
    <mergeCell ref="M26:M27"/>
    <mergeCell ref="G26:G27"/>
    <mergeCell ref="H26:H27"/>
    <mergeCell ref="I26:I27"/>
  </mergeCells>
  <pageMargins left="0.31496062992125984" right="0.31496062992125984" top="0.35433070866141736" bottom="0.35433070866141736" header="0.31496062992125984" footer="0.31496062992125984"/>
  <pageSetup paperSize="9" scale="68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9"/>
  <sheetViews>
    <sheetView tabSelected="1" topLeftCell="A16" zoomScale="85" zoomScaleNormal="85" workbookViewId="0">
      <selection activeCell="F53" sqref="F53"/>
    </sheetView>
  </sheetViews>
  <sheetFormatPr defaultColWidth="18.5" defaultRowHeight="15" x14ac:dyDescent="0.25"/>
  <cols>
    <col min="1" max="1" width="5.75" style="105" customWidth="1"/>
    <col min="2" max="2" width="12.75" style="108" customWidth="1"/>
    <col min="3" max="3" width="12.25" style="104" customWidth="1"/>
    <col min="4" max="4" width="26.75" style="105" customWidth="1"/>
    <col min="5" max="5" width="18.5" style="105"/>
    <col min="6" max="6" width="9.375" style="105" customWidth="1"/>
    <col min="7" max="7" width="11.75" style="105" customWidth="1"/>
    <col min="8" max="8" width="16.375" style="105" customWidth="1"/>
    <col min="9" max="9" width="13.75" style="105" bestFit="1" customWidth="1"/>
    <col min="10" max="10" width="18.5" style="105"/>
    <col min="11" max="11" width="18.5" style="106"/>
    <col min="12" max="12" width="13.75" style="105" customWidth="1"/>
    <col min="13" max="13" width="11.125" style="105" customWidth="1"/>
    <col min="14" max="14" width="18.625" style="105" customWidth="1"/>
    <col min="15" max="15" width="11.125" style="105" customWidth="1"/>
    <col min="16" max="16" width="17.375" style="105" customWidth="1"/>
    <col min="17" max="17" width="14.125" style="105" hidden="1" customWidth="1"/>
    <col min="18" max="16384" width="18.5" style="105"/>
  </cols>
  <sheetData>
    <row r="1" spans="1:17" x14ac:dyDescent="0.25">
      <c r="A1" s="102" t="s">
        <v>661</v>
      </c>
      <c r="B1" s="103"/>
    </row>
    <row r="2" spans="1:17" x14ac:dyDescent="0.25">
      <c r="A2" s="130" t="s">
        <v>666</v>
      </c>
      <c r="B2" s="103"/>
    </row>
    <row r="3" spans="1:17" x14ac:dyDescent="0.25">
      <c r="A3" s="107" t="s">
        <v>323</v>
      </c>
      <c r="E3" s="107" t="s">
        <v>662</v>
      </c>
    </row>
    <row r="4" spans="1:17" x14ac:dyDescent="0.25">
      <c r="A4" s="107" t="s">
        <v>325</v>
      </c>
      <c r="E4" s="107" t="s">
        <v>407</v>
      </c>
    </row>
    <row r="5" spans="1:17" x14ac:dyDescent="0.25">
      <c r="A5" s="107" t="s">
        <v>327</v>
      </c>
      <c r="E5" s="107" t="s">
        <v>527</v>
      </c>
    </row>
    <row r="6" spans="1:17" x14ac:dyDescent="0.25">
      <c r="A6" s="107" t="s">
        <v>328</v>
      </c>
      <c r="E6" s="109" t="s">
        <v>333</v>
      </c>
    </row>
    <row r="7" spans="1:17" x14ac:dyDescent="0.25">
      <c r="A7" s="107" t="s">
        <v>329</v>
      </c>
      <c r="E7" s="107">
        <v>2461007121</v>
      </c>
    </row>
    <row r="8" spans="1:17" x14ac:dyDescent="0.25">
      <c r="A8" s="107" t="s">
        <v>330</v>
      </c>
      <c r="E8" s="107">
        <v>246101001</v>
      </c>
    </row>
    <row r="9" spans="1:17" x14ac:dyDescent="0.25">
      <c r="A9" s="107" t="s">
        <v>331</v>
      </c>
      <c r="E9" s="107">
        <v>4401000000</v>
      </c>
    </row>
    <row r="10" spans="1:17" x14ac:dyDescent="0.25">
      <c r="A10" s="107" t="s">
        <v>408</v>
      </c>
      <c r="E10" s="131" t="s">
        <v>663</v>
      </c>
    </row>
    <row r="11" spans="1:17" x14ac:dyDescent="0.25">
      <c r="A11" s="110"/>
      <c r="F11" s="111"/>
    </row>
    <row r="12" spans="1:17" ht="14.45" customHeight="1" x14ac:dyDescent="0.25">
      <c r="A12" s="287" t="s">
        <v>0</v>
      </c>
      <c r="B12" s="291" t="s">
        <v>459</v>
      </c>
      <c r="C12" s="292" t="s">
        <v>535</v>
      </c>
      <c r="D12" s="287" t="s">
        <v>3</v>
      </c>
      <c r="E12" s="287"/>
      <c r="F12" s="287"/>
      <c r="G12" s="287"/>
      <c r="H12" s="287"/>
      <c r="I12" s="287"/>
      <c r="J12" s="287"/>
      <c r="K12" s="287"/>
      <c r="L12" s="287"/>
      <c r="M12" s="287"/>
      <c r="N12" s="287" t="s">
        <v>4</v>
      </c>
      <c r="O12" s="287" t="s">
        <v>5</v>
      </c>
      <c r="P12" s="287" t="s">
        <v>409</v>
      </c>
      <c r="Q12" s="288" t="s">
        <v>2</v>
      </c>
    </row>
    <row r="13" spans="1:17" ht="45" customHeight="1" x14ac:dyDescent="0.25">
      <c r="A13" s="287"/>
      <c r="B13" s="291"/>
      <c r="C13" s="293"/>
      <c r="D13" s="287" t="s">
        <v>6</v>
      </c>
      <c r="E13" s="287" t="s">
        <v>410</v>
      </c>
      <c r="F13" s="287" t="s">
        <v>411</v>
      </c>
      <c r="G13" s="287"/>
      <c r="H13" s="287" t="s">
        <v>9</v>
      </c>
      <c r="I13" s="287" t="s">
        <v>412</v>
      </c>
      <c r="J13" s="287"/>
      <c r="K13" s="295" t="s">
        <v>525</v>
      </c>
      <c r="L13" s="287" t="s">
        <v>12</v>
      </c>
      <c r="M13" s="287"/>
      <c r="N13" s="287"/>
      <c r="O13" s="287"/>
      <c r="P13" s="287"/>
      <c r="Q13" s="289"/>
    </row>
    <row r="14" spans="1:17" ht="109.5" customHeight="1" x14ac:dyDescent="0.25">
      <c r="A14" s="287"/>
      <c r="B14" s="291"/>
      <c r="C14" s="294"/>
      <c r="D14" s="287"/>
      <c r="E14" s="287"/>
      <c r="F14" s="128" t="s">
        <v>14</v>
      </c>
      <c r="G14" s="128" t="s">
        <v>15</v>
      </c>
      <c r="H14" s="287"/>
      <c r="I14" s="128" t="s">
        <v>16</v>
      </c>
      <c r="J14" s="128" t="s">
        <v>15</v>
      </c>
      <c r="K14" s="295"/>
      <c r="L14" s="128" t="s">
        <v>413</v>
      </c>
      <c r="M14" s="128" t="s">
        <v>414</v>
      </c>
      <c r="N14" s="287"/>
      <c r="O14" s="128" t="s">
        <v>19</v>
      </c>
      <c r="P14" s="287"/>
      <c r="Q14" s="290"/>
    </row>
    <row r="15" spans="1:17" x14ac:dyDescent="0.25">
      <c r="A15" s="112">
        <v>1</v>
      </c>
      <c r="B15" s="113">
        <v>2</v>
      </c>
      <c r="C15" s="114" t="s">
        <v>594</v>
      </c>
      <c r="D15" s="112">
        <v>4</v>
      </c>
      <c r="E15" s="112">
        <v>5</v>
      </c>
      <c r="F15" s="112">
        <v>6</v>
      </c>
      <c r="G15" s="112">
        <v>7</v>
      </c>
      <c r="H15" s="112">
        <v>8</v>
      </c>
      <c r="I15" s="112">
        <v>9</v>
      </c>
      <c r="J15" s="112">
        <v>10</v>
      </c>
      <c r="K15" s="129">
        <v>11</v>
      </c>
      <c r="L15" s="112">
        <v>12</v>
      </c>
      <c r="M15" s="112">
        <v>13</v>
      </c>
      <c r="N15" s="112">
        <v>14</v>
      </c>
      <c r="O15" s="112">
        <v>15</v>
      </c>
      <c r="P15" s="112">
        <v>16</v>
      </c>
      <c r="Q15" s="112">
        <v>4</v>
      </c>
    </row>
    <row r="16" spans="1:17" ht="25.5" customHeight="1" x14ac:dyDescent="0.25">
      <c r="A16" s="284" t="s">
        <v>667</v>
      </c>
      <c r="B16" s="285"/>
      <c r="C16" s="285"/>
      <c r="D16" s="285"/>
      <c r="E16" s="285"/>
      <c r="F16" s="285"/>
      <c r="G16" s="285"/>
      <c r="H16" s="285"/>
      <c r="I16" s="285"/>
      <c r="J16" s="285"/>
      <c r="K16" s="285"/>
      <c r="L16" s="285"/>
      <c r="M16" s="285"/>
      <c r="N16" s="285"/>
      <c r="O16" s="285"/>
      <c r="P16" s="286"/>
      <c r="Q16" s="112"/>
    </row>
    <row r="17" spans="1:17" x14ac:dyDescent="0.25">
      <c r="A17" s="116">
        <v>1</v>
      </c>
      <c r="B17" s="117"/>
      <c r="C17" s="117"/>
      <c r="D17" s="116"/>
      <c r="E17" s="116"/>
      <c r="F17" s="116"/>
      <c r="G17" s="116"/>
      <c r="H17" s="116"/>
      <c r="I17" s="116"/>
      <c r="J17" s="116"/>
      <c r="K17" s="115"/>
      <c r="L17" s="118"/>
      <c r="M17" s="118"/>
      <c r="N17" s="116"/>
      <c r="O17" s="116"/>
      <c r="P17" s="116"/>
      <c r="Q17" s="116">
        <v>2219120</v>
      </c>
    </row>
    <row r="18" spans="1:17" x14ac:dyDescent="0.25">
      <c r="A18" s="116">
        <f>A17+1</f>
        <v>2</v>
      </c>
      <c r="B18" s="117"/>
      <c r="C18" s="117"/>
      <c r="D18" s="116"/>
      <c r="E18" s="116"/>
      <c r="F18" s="116"/>
      <c r="G18" s="116"/>
      <c r="H18" s="116"/>
      <c r="I18" s="116"/>
      <c r="J18" s="116"/>
      <c r="K18" s="115"/>
      <c r="L18" s="118"/>
      <c r="M18" s="118"/>
      <c r="N18" s="116"/>
      <c r="O18" s="116"/>
      <c r="P18" s="116"/>
      <c r="Q18" s="116">
        <v>2424810</v>
      </c>
    </row>
    <row r="19" spans="1:17" x14ac:dyDescent="0.25">
      <c r="A19" s="116">
        <f t="shared" ref="A19" si="0">A18+1</f>
        <v>3</v>
      </c>
      <c r="B19" s="117"/>
      <c r="C19" s="117"/>
      <c r="D19" s="116"/>
      <c r="E19" s="116"/>
      <c r="F19" s="116"/>
      <c r="G19" s="116"/>
      <c r="H19" s="116"/>
      <c r="I19" s="116"/>
      <c r="J19" s="116"/>
      <c r="K19" s="115"/>
      <c r="L19" s="118"/>
      <c r="M19" s="118"/>
      <c r="N19" s="116"/>
      <c r="O19" s="116"/>
      <c r="P19" s="116"/>
      <c r="Q19" s="116">
        <v>2893180</v>
      </c>
    </row>
    <row r="20" spans="1:17" ht="24" customHeight="1" x14ac:dyDescent="0.25">
      <c r="A20" s="284" t="s">
        <v>668</v>
      </c>
      <c r="B20" s="285"/>
      <c r="C20" s="285"/>
      <c r="D20" s="285"/>
      <c r="E20" s="285"/>
      <c r="F20" s="285"/>
      <c r="G20" s="285"/>
      <c r="H20" s="285"/>
      <c r="I20" s="285"/>
      <c r="J20" s="285"/>
      <c r="K20" s="285"/>
      <c r="L20" s="285"/>
      <c r="M20" s="285"/>
      <c r="N20" s="285"/>
      <c r="O20" s="285"/>
      <c r="P20" s="286"/>
      <c r="Q20" s="116">
        <v>2895430</v>
      </c>
    </row>
    <row r="21" spans="1:17" ht="15.75" customHeight="1" x14ac:dyDescent="0.25">
      <c r="A21" s="116">
        <v>1</v>
      </c>
      <c r="B21" s="116"/>
      <c r="C21" s="116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16"/>
    </row>
    <row r="22" spans="1:17" ht="15.75" customHeight="1" x14ac:dyDescent="0.25">
      <c r="A22" s="116">
        <f>A21+1</f>
        <v>2</v>
      </c>
      <c r="B22" s="116"/>
      <c r="C22" s="116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116"/>
    </row>
    <row r="23" spans="1:17" ht="15.75" customHeight="1" x14ac:dyDescent="0.25">
      <c r="A23" s="116">
        <f t="shared" ref="A23" si="1">A22+1</f>
        <v>3</v>
      </c>
      <c r="B23" s="116"/>
      <c r="C23" s="116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  <c r="Q23" s="116"/>
    </row>
    <row r="24" spans="1:17" ht="26.25" customHeight="1" x14ac:dyDescent="0.25">
      <c r="A24" s="284" t="s">
        <v>669</v>
      </c>
      <c r="B24" s="285"/>
      <c r="C24" s="285"/>
      <c r="D24" s="285"/>
      <c r="E24" s="285"/>
      <c r="F24" s="285"/>
      <c r="G24" s="285"/>
      <c r="H24" s="285"/>
      <c r="I24" s="285"/>
      <c r="J24" s="285"/>
      <c r="K24" s="285"/>
      <c r="L24" s="285"/>
      <c r="M24" s="285"/>
      <c r="N24" s="285"/>
      <c r="O24" s="285"/>
      <c r="P24" s="286"/>
      <c r="Q24" s="116">
        <v>2893170</v>
      </c>
    </row>
    <row r="25" spans="1:17" x14ac:dyDescent="0.25">
      <c r="A25" s="116">
        <v>1</v>
      </c>
      <c r="B25" s="117"/>
      <c r="C25" s="117"/>
      <c r="D25" s="116"/>
      <c r="E25" s="116"/>
      <c r="F25" s="116"/>
      <c r="G25" s="116"/>
      <c r="H25" s="116"/>
      <c r="I25" s="116"/>
      <c r="J25" s="116"/>
      <c r="K25" s="115"/>
      <c r="L25" s="118"/>
      <c r="M25" s="118"/>
      <c r="N25" s="116"/>
      <c r="O25" s="116"/>
      <c r="P25" s="116"/>
      <c r="Q25" s="116">
        <v>2424890</v>
      </c>
    </row>
    <row r="26" spans="1:17" ht="17.25" customHeight="1" x14ac:dyDescent="0.25">
      <c r="A26" s="116">
        <f>A25+1</f>
        <v>2</v>
      </c>
      <c r="B26" s="117"/>
      <c r="C26" s="117"/>
      <c r="D26" s="116"/>
      <c r="E26" s="116"/>
      <c r="F26" s="116"/>
      <c r="G26" s="116"/>
      <c r="H26" s="116"/>
      <c r="I26" s="116"/>
      <c r="J26" s="116"/>
      <c r="K26" s="115"/>
      <c r="L26" s="118"/>
      <c r="M26" s="118"/>
      <c r="N26" s="116"/>
      <c r="O26" s="116"/>
      <c r="P26" s="116"/>
      <c r="Q26" s="116">
        <v>2424714</v>
      </c>
    </row>
    <row r="27" spans="1:17" x14ac:dyDescent="0.25">
      <c r="A27" s="116">
        <f t="shared" ref="A27" si="2">A26+1</f>
        <v>3</v>
      </c>
      <c r="B27" s="117"/>
      <c r="C27" s="117"/>
      <c r="D27" s="116"/>
      <c r="E27" s="116"/>
      <c r="F27" s="116"/>
      <c r="G27" s="116"/>
      <c r="H27" s="116"/>
      <c r="I27" s="116"/>
      <c r="J27" s="116"/>
      <c r="K27" s="115"/>
      <c r="L27" s="118"/>
      <c r="M27" s="118"/>
      <c r="N27" s="116"/>
      <c r="O27" s="116"/>
      <c r="P27" s="116"/>
      <c r="Q27" s="116">
        <v>3120100</v>
      </c>
    </row>
    <row r="28" spans="1:17" ht="23.25" customHeight="1" x14ac:dyDescent="0.25">
      <c r="A28" s="284" t="s">
        <v>670</v>
      </c>
      <c r="B28" s="285"/>
      <c r="C28" s="285"/>
      <c r="D28" s="285"/>
      <c r="E28" s="285"/>
      <c r="F28" s="285"/>
      <c r="G28" s="285"/>
      <c r="H28" s="285"/>
      <c r="I28" s="285"/>
      <c r="J28" s="285"/>
      <c r="K28" s="285"/>
      <c r="L28" s="285"/>
      <c r="M28" s="285"/>
      <c r="N28" s="285"/>
      <c r="O28" s="285"/>
      <c r="P28" s="286"/>
      <c r="Q28" s="116"/>
    </row>
    <row r="29" spans="1:17" x14ac:dyDescent="0.25">
      <c r="A29" s="116">
        <v>1</v>
      </c>
      <c r="B29" s="117"/>
      <c r="C29" s="117"/>
      <c r="D29" s="116"/>
      <c r="E29" s="116"/>
      <c r="F29" s="116"/>
      <c r="G29" s="116"/>
      <c r="H29" s="116"/>
      <c r="I29" s="116"/>
      <c r="J29" s="116"/>
      <c r="K29" s="115"/>
      <c r="L29" s="118"/>
      <c r="M29" s="118"/>
      <c r="N29" s="116"/>
      <c r="O29" s="116"/>
      <c r="P29" s="116"/>
      <c r="Q29" s="116"/>
    </row>
    <row r="30" spans="1:17" x14ac:dyDescent="0.25">
      <c r="A30" s="116">
        <f>A29+1</f>
        <v>2</v>
      </c>
      <c r="B30" s="117"/>
      <c r="C30" s="117"/>
      <c r="D30" s="116"/>
      <c r="E30" s="116"/>
      <c r="F30" s="116"/>
      <c r="G30" s="116"/>
      <c r="H30" s="116"/>
      <c r="I30" s="116"/>
      <c r="J30" s="116"/>
      <c r="K30" s="115"/>
      <c r="L30" s="118"/>
      <c r="M30" s="118"/>
      <c r="N30" s="116"/>
      <c r="O30" s="116"/>
      <c r="P30" s="116"/>
      <c r="Q30" s="116"/>
    </row>
    <row r="31" spans="1:17" x14ac:dyDescent="0.25">
      <c r="A31" s="116">
        <f t="shared" ref="A31" si="3">A30+1</f>
        <v>3</v>
      </c>
      <c r="B31" s="117"/>
      <c r="C31" s="117"/>
      <c r="D31" s="116"/>
      <c r="E31" s="116"/>
      <c r="F31" s="116"/>
      <c r="G31" s="116"/>
      <c r="H31" s="116"/>
      <c r="I31" s="116"/>
      <c r="J31" s="116"/>
      <c r="K31" s="115"/>
      <c r="L31" s="118"/>
      <c r="M31" s="118"/>
      <c r="N31" s="116"/>
      <c r="O31" s="116"/>
      <c r="P31" s="116"/>
      <c r="Q31" s="116"/>
    </row>
    <row r="32" spans="1:17" ht="24.75" customHeight="1" x14ac:dyDescent="0.25">
      <c r="A32" s="284" t="s">
        <v>671</v>
      </c>
      <c r="B32" s="285"/>
      <c r="C32" s="285"/>
      <c r="D32" s="285"/>
      <c r="E32" s="285"/>
      <c r="F32" s="285"/>
      <c r="G32" s="285"/>
      <c r="H32" s="285"/>
      <c r="I32" s="285"/>
      <c r="J32" s="285"/>
      <c r="K32" s="285"/>
      <c r="L32" s="285"/>
      <c r="M32" s="285"/>
      <c r="N32" s="285"/>
      <c r="O32" s="285"/>
      <c r="P32" s="286"/>
      <c r="Q32" s="116"/>
    </row>
    <row r="33" spans="1:17" x14ac:dyDescent="0.25">
      <c r="A33" s="116">
        <v>1</v>
      </c>
      <c r="B33" s="117"/>
      <c r="C33" s="117"/>
      <c r="D33" s="116"/>
      <c r="E33" s="116"/>
      <c r="F33" s="116"/>
      <c r="G33" s="116"/>
      <c r="H33" s="116"/>
      <c r="I33" s="116"/>
      <c r="J33" s="116"/>
      <c r="K33" s="115"/>
      <c r="L33" s="118"/>
      <c r="M33" s="118"/>
      <c r="N33" s="116"/>
      <c r="O33" s="116"/>
      <c r="P33" s="116"/>
      <c r="Q33" s="116"/>
    </row>
    <row r="34" spans="1:17" x14ac:dyDescent="0.25">
      <c r="A34" s="116">
        <f>A33+1</f>
        <v>2</v>
      </c>
      <c r="B34" s="117"/>
      <c r="C34" s="117"/>
      <c r="D34" s="116"/>
      <c r="E34" s="116"/>
      <c r="F34" s="116"/>
      <c r="G34" s="116"/>
      <c r="H34" s="116"/>
      <c r="I34" s="116"/>
      <c r="J34" s="116"/>
      <c r="K34" s="115"/>
      <c r="L34" s="118"/>
      <c r="M34" s="118"/>
      <c r="N34" s="116"/>
      <c r="O34" s="116"/>
      <c r="P34" s="116"/>
      <c r="Q34" s="116"/>
    </row>
    <row r="35" spans="1:17" x14ac:dyDescent="0.25">
      <c r="A35" s="116">
        <f t="shared" ref="A35" si="4">A34+1</f>
        <v>3</v>
      </c>
      <c r="B35" s="117"/>
      <c r="C35" s="117"/>
      <c r="D35" s="116"/>
      <c r="E35" s="116"/>
      <c r="F35" s="116"/>
      <c r="G35" s="116"/>
      <c r="H35" s="116"/>
      <c r="I35" s="116"/>
      <c r="J35" s="116"/>
      <c r="K35" s="115"/>
      <c r="L35" s="118"/>
      <c r="M35" s="118"/>
      <c r="N35" s="116"/>
      <c r="O35" s="116"/>
      <c r="P35" s="116"/>
      <c r="Q35" s="116"/>
    </row>
    <row r="36" spans="1:17" x14ac:dyDescent="0.25">
      <c r="A36" s="284" t="s">
        <v>673</v>
      </c>
      <c r="B36" s="285"/>
      <c r="C36" s="285"/>
      <c r="D36" s="285"/>
      <c r="E36" s="285"/>
      <c r="F36" s="285"/>
      <c r="G36" s="285"/>
      <c r="H36" s="285"/>
      <c r="I36" s="285"/>
      <c r="J36" s="285"/>
      <c r="K36" s="285"/>
      <c r="L36" s="285"/>
      <c r="M36" s="285"/>
      <c r="N36" s="285"/>
      <c r="O36" s="285"/>
      <c r="P36" s="286"/>
      <c r="Q36" s="116"/>
    </row>
    <row r="37" spans="1:17" x14ac:dyDescent="0.25">
      <c r="A37" s="116">
        <v>1</v>
      </c>
      <c r="B37" s="117"/>
      <c r="C37" s="117"/>
      <c r="D37" s="116"/>
      <c r="E37" s="116"/>
      <c r="F37" s="116"/>
      <c r="G37" s="116"/>
      <c r="H37" s="116"/>
      <c r="I37" s="116"/>
      <c r="J37" s="116"/>
      <c r="K37" s="115"/>
      <c r="L37" s="118"/>
      <c r="M37" s="118"/>
      <c r="N37" s="116"/>
      <c r="O37" s="116"/>
      <c r="P37" s="116"/>
      <c r="Q37" s="116"/>
    </row>
    <row r="38" spans="1:17" x14ac:dyDescent="0.25">
      <c r="A38" s="116">
        <f>A37+1</f>
        <v>2</v>
      </c>
      <c r="B38" s="117"/>
      <c r="C38" s="117"/>
      <c r="D38" s="116"/>
      <c r="E38" s="116"/>
      <c r="F38" s="116"/>
      <c r="G38" s="116"/>
      <c r="H38" s="116"/>
      <c r="I38" s="116"/>
      <c r="J38" s="116"/>
      <c r="K38" s="115"/>
      <c r="L38" s="118"/>
      <c r="M38" s="118"/>
      <c r="N38" s="116"/>
      <c r="O38" s="116"/>
      <c r="P38" s="116"/>
      <c r="Q38" s="116"/>
    </row>
    <row r="39" spans="1:17" x14ac:dyDescent="0.25">
      <c r="A39" s="116">
        <f t="shared" ref="A39" si="5">A38+1</f>
        <v>3</v>
      </c>
      <c r="B39" s="117"/>
      <c r="C39" s="117"/>
      <c r="D39" s="116"/>
      <c r="E39" s="116"/>
      <c r="F39" s="116"/>
      <c r="G39" s="116"/>
      <c r="H39" s="116"/>
      <c r="I39" s="116"/>
      <c r="J39" s="116"/>
      <c r="K39" s="115"/>
      <c r="L39" s="118"/>
      <c r="M39" s="118"/>
      <c r="N39" s="116"/>
      <c r="O39" s="116"/>
      <c r="P39" s="116"/>
      <c r="Q39" s="116"/>
    </row>
    <row r="40" spans="1:17" ht="21" customHeight="1" x14ac:dyDescent="0.25">
      <c r="A40" s="284" t="s">
        <v>677</v>
      </c>
      <c r="B40" s="285"/>
      <c r="C40" s="285"/>
      <c r="D40" s="285"/>
      <c r="E40" s="285"/>
      <c r="F40" s="285"/>
      <c r="G40" s="285"/>
      <c r="H40" s="285"/>
      <c r="I40" s="285"/>
      <c r="J40" s="285"/>
      <c r="K40" s="285"/>
      <c r="L40" s="285"/>
      <c r="M40" s="285"/>
      <c r="N40" s="285"/>
      <c r="O40" s="285"/>
      <c r="P40" s="286"/>
      <c r="Q40" s="116"/>
    </row>
    <row r="41" spans="1:17" x14ac:dyDescent="0.25">
      <c r="A41" s="116">
        <v>1</v>
      </c>
      <c r="B41" s="117"/>
      <c r="C41" s="117"/>
      <c r="D41" s="116"/>
      <c r="E41" s="116"/>
      <c r="F41" s="116"/>
      <c r="G41" s="116"/>
      <c r="H41" s="116"/>
      <c r="I41" s="116"/>
      <c r="J41" s="116"/>
      <c r="K41" s="115"/>
      <c r="L41" s="118"/>
      <c r="M41" s="118"/>
      <c r="N41" s="116"/>
      <c r="O41" s="116"/>
      <c r="P41" s="116"/>
      <c r="Q41" s="116"/>
    </row>
    <row r="42" spans="1:17" x14ac:dyDescent="0.25">
      <c r="A42" s="116">
        <f>A41+1</f>
        <v>2</v>
      </c>
      <c r="B42" s="117"/>
      <c r="C42" s="117"/>
      <c r="D42" s="116"/>
      <c r="E42" s="116"/>
      <c r="F42" s="116"/>
      <c r="G42" s="116"/>
      <c r="H42" s="116"/>
      <c r="I42" s="116"/>
      <c r="J42" s="116"/>
      <c r="K42" s="115"/>
      <c r="L42" s="118"/>
      <c r="M42" s="118"/>
      <c r="N42" s="116"/>
      <c r="O42" s="116"/>
      <c r="P42" s="116"/>
      <c r="Q42" s="116">
        <v>3120100</v>
      </c>
    </row>
    <row r="43" spans="1:17" x14ac:dyDescent="0.25">
      <c r="A43" s="116">
        <f t="shared" ref="A43" si="6">A42+1</f>
        <v>3</v>
      </c>
      <c r="B43" s="117"/>
      <c r="C43" s="117"/>
      <c r="D43" s="116"/>
      <c r="E43" s="116"/>
      <c r="F43" s="116"/>
      <c r="G43" s="116"/>
      <c r="H43" s="116"/>
      <c r="I43" s="116"/>
      <c r="J43" s="116"/>
      <c r="K43" s="115"/>
      <c r="L43" s="118"/>
      <c r="M43" s="118"/>
      <c r="N43" s="116"/>
      <c r="O43" s="116"/>
      <c r="P43" s="116"/>
      <c r="Q43" s="116">
        <v>2423913</v>
      </c>
    </row>
    <row r="44" spans="1:17" x14ac:dyDescent="0.25">
      <c r="A44" s="119"/>
      <c r="B44" s="124"/>
      <c r="C44" s="120"/>
      <c r="D44" s="119"/>
      <c r="E44" s="119"/>
      <c r="F44" s="119"/>
      <c r="G44" s="119"/>
      <c r="H44" s="119"/>
      <c r="I44" s="119"/>
      <c r="J44" s="119"/>
      <c r="K44" s="125">
        <f>SUM(K17:K43)</f>
        <v>0</v>
      </c>
      <c r="L44" s="122"/>
      <c r="M44" s="122"/>
      <c r="N44" s="119"/>
      <c r="O44" s="119"/>
      <c r="P44" s="119"/>
      <c r="Q44" s="119"/>
    </row>
    <row r="45" spans="1:17" x14ac:dyDescent="0.25">
      <c r="A45" s="119"/>
      <c r="B45" s="124"/>
      <c r="C45" s="120"/>
      <c r="D45" s="119"/>
      <c r="E45" s="119"/>
      <c r="F45" s="119"/>
      <c r="G45" s="119"/>
      <c r="H45" s="119"/>
      <c r="I45" s="119"/>
      <c r="J45" s="119"/>
      <c r="K45" s="121"/>
      <c r="L45" s="122"/>
      <c r="M45" s="122"/>
      <c r="N45" s="119"/>
      <c r="O45" s="119"/>
      <c r="P45" s="119"/>
      <c r="Q45" s="119"/>
    </row>
    <row r="47" spans="1:17" s="123" customFormat="1" x14ac:dyDescent="0.25">
      <c r="B47" s="123" t="s">
        <v>674</v>
      </c>
      <c r="C47" s="126"/>
      <c r="H47" s="108"/>
      <c r="K47" s="127"/>
      <c r="L47" s="123" t="s">
        <v>672</v>
      </c>
    </row>
    <row r="48" spans="1:17" s="123" customFormat="1" ht="14.25" x14ac:dyDescent="0.2">
      <c r="B48" s="123" t="s">
        <v>675</v>
      </c>
      <c r="C48" s="126"/>
      <c r="K48" s="127"/>
    </row>
    <row r="49" spans="2:12" x14ac:dyDescent="0.25">
      <c r="B49" s="123"/>
      <c r="L49" s="123" t="s">
        <v>676</v>
      </c>
    </row>
  </sheetData>
  <autoFilter ref="A15:Q44"/>
  <sortState ref="A84:R106">
    <sortCondition ref="L84:L106"/>
  </sortState>
  <mergeCells count="22">
    <mergeCell ref="A12:A14"/>
    <mergeCell ref="Q12:Q14"/>
    <mergeCell ref="D12:M12"/>
    <mergeCell ref="N12:N14"/>
    <mergeCell ref="B12:B14"/>
    <mergeCell ref="C12:C14"/>
    <mergeCell ref="P12:P14"/>
    <mergeCell ref="D13:D14"/>
    <mergeCell ref="E13:E14"/>
    <mergeCell ref="F13:G13"/>
    <mergeCell ref="H13:H14"/>
    <mergeCell ref="I13:J13"/>
    <mergeCell ref="K13:K14"/>
    <mergeCell ref="L13:M13"/>
    <mergeCell ref="O12:O13"/>
    <mergeCell ref="A40:P40"/>
    <mergeCell ref="A16:P16"/>
    <mergeCell ref="A20:P20"/>
    <mergeCell ref="A24:P24"/>
    <mergeCell ref="A28:P28"/>
    <mergeCell ref="A32:P32"/>
    <mergeCell ref="A36:P36"/>
  </mergeCells>
  <hyperlinks>
    <hyperlink ref="E6" r:id="rId1" display="port@krasrp.ru"/>
  </hyperlinks>
  <pageMargins left="0.31496062992125984" right="0.11811023622047245" top="0.19685039370078741" bottom="0.19685039370078741" header="0.31496062992125984" footer="0.31496062992125984"/>
  <pageSetup paperSize="9" scale="56" fitToHeight="0" orientation="landscape" r:id="rId2"/>
  <headerFooter>
    <oddFooter>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4"/>
  <sheetViews>
    <sheetView topLeftCell="A13" workbookViewId="0">
      <pane xSplit="5" ySplit="4" topLeftCell="F105" activePane="bottomRight" state="frozen"/>
      <selection activeCell="A13" sqref="A13"/>
      <selection pane="topRight" activeCell="F13" sqref="F13"/>
      <selection pane="bottomLeft" activeCell="A17" sqref="A17"/>
      <selection pane="bottomRight" activeCell="B107" sqref="B107:C107"/>
    </sheetView>
  </sheetViews>
  <sheetFormatPr defaultColWidth="18.5" defaultRowHeight="15" x14ac:dyDescent="0.25"/>
  <cols>
    <col min="1" max="1" width="5.75" style="64" customWidth="1"/>
    <col min="2" max="2" width="12.75" style="84" customWidth="1"/>
    <col min="3" max="3" width="12.25" style="88" customWidth="1"/>
    <col min="4" max="4" width="26.75" style="64" customWidth="1"/>
    <col min="5" max="5" width="18.5" style="64"/>
    <col min="6" max="6" width="9.375" style="64" customWidth="1"/>
    <col min="7" max="7" width="11.75" style="64" customWidth="1"/>
    <col min="8" max="8" width="16.375" style="64" customWidth="1"/>
    <col min="9" max="9" width="13.75" style="64" bestFit="1" customWidth="1"/>
    <col min="10" max="10" width="18.5" style="64"/>
    <col min="11" max="11" width="18.5" style="77"/>
    <col min="12" max="12" width="10.125" style="64" customWidth="1"/>
    <col min="13" max="13" width="11.125" style="64" customWidth="1"/>
    <col min="14" max="14" width="18.5" style="64"/>
    <col min="15" max="15" width="11.125" style="64" customWidth="1"/>
    <col min="16" max="16" width="22.5" style="64" customWidth="1"/>
    <col min="17" max="17" width="14.125" style="92" customWidth="1"/>
    <col min="18" max="16384" width="18.5" style="64"/>
  </cols>
  <sheetData>
    <row r="1" spans="1:17" x14ac:dyDescent="0.25">
      <c r="A1" s="63" t="s">
        <v>405</v>
      </c>
      <c r="B1" s="83"/>
    </row>
    <row r="2" spans="1:17" x14ac:dyDescent="0.25">
      <c r="A2" s="65" t="s">
        <v>452</v>
      </c>
      <c r="B2" s="83"/>
    </row>
    <row r="3" spans="1:17" x14ac:dyDescent="0.25">
      <c r="A3" s="66" t="s">
        <v>323</v>
      </c>
      <c r="E3" s="66" t="s">
        <v>406</v>
      </c>
    </row>
    <row r="4" spans="1:17" x14ac:dyDescent="0.25">
      <c r="A4" s="66" t="s">
        <v>325</v>
      </c>
      <c r="E4" s="66" t="s">
        <v>407</v>
      </c>
    </row>
    <row r="5" spans="1:17" x14ac:dyDescent="0.25">
      <c r="A5" s="66" t="s">
        <v>327</v>
      </c>
      <c r="E5" s="66" t="s">
        <v>527</v>
      </c>
    </row>
    <row r="6" spans="1:17" x14ac:dyDescent="0.25">
      <c r="A6" s="66" t="s">
        <v>328</v>
      </c>
      <c r="E6" s="67" t="s">
        <v>333</v>
      </c>
    </row>
    <row r="7" spans="1:17" x14ac:dyDescent="0.25">
      <c r="A7" s="66" t="s">
        <v>329</v>
      </c>
      <c r="E7" s="66">
        <v>2461007121</v>
      </c>
    </row>
    <row r="8" spans="1:17" x14ac:dyDescent="0.25">
      <c r="A8" s="66" t="s">
        <v>330</v>
      </c>
      <c r="E8" s="66">
        <v>246101001</v>
      </c>
    </row>
    <row r="9" spans="1:17" x14ac:dyDescent="0.25">
      <c r="A9" s="66" t="s">
        <v>331</v>
      </c>
      <c r="E9" s="66">
        <v>4401000000</v>
      </c>
    </row>
    <row r="10" spans="1:17" x14ac:dyDescent="0.25">
      <c r="A10" s="66" t="s">
        <v>408</v>
      </c>
      <c r="E10" s="66" t="s">
        <v>658</v>
      </c>
    </row>
    <row r="11" spans="1:17" x14ac:dyDescent="0.25">
      <c r="A11" s="68"/>
      <c r="F11" s="69"/>
    </row>
    <row r="12" spans="1:17" x14ac:dyDescent="0.25">
      <c r="A12" s="68"/>
    </row>
    <row r="13" spans="1:17" ht="14.45" customHeight="1" x14ac:dyDescent="0.25">
      <c r="A13" s="296" t="s">
        <v>0</v>
      </c>
      <c r="B13" s="300" t="s">
        <v>459</v>
      </c>
      <c r="C13" s="301" t="s">
        <v>535</v>
      </c>
      <c r="D13" s="296" t="s">
        <v>3</v>
      </c>
      <c r="E13" s="296"/>
      <c r="F13" s="296"/>
      <c r="G13" s="296"/>
      <c r="H13" s="296"/>
      <c r="I13" s="296"/>
      <c r="J13" s="296"/>
      <c r="K13" s="296"/>
      <c r="L13" s="296"/>
      <c r="M13" s="296"/>
      <c r="N13" s="296" t="s">
        <v>4</v>
      </c>
      <c r="O13" s="296" t="s">
        <v>5</v>
      </c>
      <c r="P13" s="296" t="s">
        <v>409</v>
      </c>
      <c r="Q13" s="297" t="s">
        <v>2</v>
      </c>
    </row>
    <row r="14" spans="1:17" ht="45" customHeight="1" x14ac:dyDescent="0.25">
      <c r="A14" s="296"/>
      <c r="B14" s="300"/>
      <c r="C14" s="302"/>
      <c r="D14" s="296" t="s">
        <v>6</v>
      </c>
      <c r="E14" s="296" t="s">
        <v>410</v>
      </c>
      <c r="F14" s="296" t="s">
        <v>411</v>
      </c>
      <c r="G14" s="296"/>
      <c r="H14" s="296" t="s">
        <v>9</v>
      </c>
      <c r="I14" s="296" t="s">
        <v>412</v>
      </c>
      <c r="J14" s="296"/>
      <c r="K14" s="296" t="s">
        <v>525</v>
      </c>
      <c r="L14" s="296" t="s">
        <v>12</v>
      </c>
      <c r="M14" s="296"/>
      <c r="N14" s="296"/>
      <c r="O14" s="296"/>
      <c r="P14" s="296"/>
      <c r="Q14" s="298"/>
    </row>
    <row r="15" spans="1:17" ht="150" x14ac:dyDescent="0.25">
      <c r="A15" s="296"/>
      <c r="B15" s="300"/>
      <c r="C15" s="303"/>
      <c r="D15" s="296"/>
      <c r="E15" s="296"/>
      <c r="F15" s="99" t="s">
        <v>14</v>
      </c>
      <c r="G15" s="99" t="s">
        <v>15</v>
      </c>
      <c r="H15" s="296"/>
      <c r="I15" s="99" t="s">
        <v>16</v>
      </c>
      <c r="J15" s="99" t="s">
        <v>15</v>
      </c>
      <c r="K15" s="296"/>
      <c r="L15" s="99" t="s">
        <v>413</v>
      </c>
      <c r="M15" s="99" t="s">
        <v>414</v>
      </c>
      <c r="N15" s="296"/>
      <c r="O15" s="99" t="s">
        <v>19</v>
      </c>
      <c r="P15" s="296"/>
      <c r="Q15" s="299"/>
    </row>
    <row r="16" spans="1:17" x14ac:dyDescent="0.25">
      <c r="A16" s="76">
        <v>1</v>
      </c>
      <c r="B16" s="85">
        <v>2</v>
      </c>
      <c r="C16" s="89" t="s">
        <v>594</v>
      </c>
      <c r="D16" s="76">
        <v>4</v>
      </c>
      <c r="E16" s="76">
        <v>5</v>
      </c>
      <c r="F16" s="76">
        <v>6</v>
      </c>
      <c r="G16" s="76">
        <v>7</v>
      </c>
      <c r="H16" s="76">
        <v>8</v>
      </c>
      <c r="I16" s="76">
        <v>9</v>
      </c>
      <c r="J16" s="76">
        <v>10</v>
      </c>
      <c r="K16" s="76">
        <v>11</v>
      </c>
      <c r="L16" s="76">
        <v>12</v>
      </c>
      <c r="M16" s="76">
        <v>13</v>
      </c>
      <c r="N16" s="76">
        <v>14</v>
      </c>
      <c r="O16" s="76">
        <v>15</v>
      </c>
      <c r="P16" s="76">
        <v>16</v>
      </c>
      <c r="Q16" s="93">
        <v>4</v>
      </c>
    </row>
    <row r="17" spans="1:17" ht="57" x14ac:dyDescent="0.25">
      <c r="A17" s="70">
        <v>1</v>
      </c>
      <c r="B17" s="86" t="s">
        <v>536</v>
      </c>
      <c r="C17" s="86" t="s">
        <v>537</v>
      </c>
      <c r="D17" s="70" t="s">
        <v>93</v>
      </c>
      <c r="E17" s="70" t="s">
        <v>454</v>
      </c>
      <c r="F17" s="70">
        <v>876</v>
      </c>
      <c r="G17" s="70" t="s">
        <v>418</v>
      </c>
      <c r="H17" s="70" t="s">
        <v>427</v>
      </c>
      <c r="I17" s="70">
        <v>4000000000</v>
      </c>
      <c r="J17" s="70" t="s">
        <v>417</v>
      </c>
      <c r="K17" s="78">
        <v>200000</v>
      </c>
      <c r="L17" s="72">
        <v>42370</v>
      </c>
      <c r="M17" s="72">
        <v>42735</v>
      </c>
      <c r="N17" s="70" t="s">
        <v>28</v>
      </c>
      <c r="O17" s="70" t="s">
        <v>29</v>
      </c>
      <c r="P17" s="70" t="s">
        <v>406</v>
      </c>
      <c r="Q17" s="94">
        <v>2219120</v>
      </c>
    </row>
    <row r="18" spans="1:17" ht="57" x14ac:dyDescent="0.25">
      <c r="A18" s="70">
        <v>2</v>
      </c>
      <c r="B18" s="86" t="s">
        <v>538</v>
      </c>
      <c r="C18" s="86" t="s">
        <v>539</v>
      </c>
      <c r="D18" s="70" t="s">
        <v>428</v>
      </c>
      <c r="E18" s="70" t="s">
        <v>415</v>
      </c>
      <c r="F18" s="70">
        <v>876</v>
      </c>
      <c r="G18" s="70" t="s">
        <v>418</v>
      </c>
      <c r="H18" s="70" t="s">
        <v>429</v>
      </c>
      <c r="I18" s="70">
        <v>4000000000</v>
      </c>
      <c r="J18" s="70" t="s">
        <v>417</v>
      </c>
      <c r="K18" s="78">
        <v>550000</v>
      </c>
      <c r="L18" s="72">
        <v>42370</v>
      </c>
      <c r="M18" s="72">
        <v>42735</v>
      </c>
      <c r="N18" s="70" t="s">
        <v>28</v>
      </c>
      <c r="O18" s="70" t="s">
        <v>29</v>
      </c>
      <c r="P18" s="70" t="s">
        <v>406</v>
      </c>
      <c r="Q18" s="94">
        <v>2424810</v>
      </c>
    </row>
    <row r="19" spans="1:17" ht="57" x14ac:dyDescent="0.25">
      <c r="A19" s="70">
        <v>3</v>
      </c>
      <c r="B19" s="71" t="s">
        <v>657</v>
      </c>
      <c r="C19" s="70" t="s">
        <v>656</v>
      </c>
      <c r="D19" s="70" t="s">
        <v>653</v>
      </c>
      <c r="E19" s="70" t="s">
        <v>415</v>
      </c>
      <c r="F19" s="70">
        <v>112</v>
      </c>
      <c r="G19" s="70" t="s">
        <v>654</v>
      </c>
      <c r="H19" s="70" t="s">
        <v>655</v>
      </c>
      <c r="I19" s="70">
        <v>4000000000</v>
      </c>
      <c r="J19" s="70" t="s">
        <v>417</v>
      </c>
      <c r="K19" s="78">
        <v>4400000</v>
      </c>
      <c r="L19" s="72">
        <v>42370</v>
      </c>
      <c r="M19" s="72">
        <v>42735</v>
      </c>
      <c r="N19" s="70" t="s">
        <v>28</v>
      </c>
      <c r="O19" s="70" t="s">
        <v>29</v>
      </c>
      <c r="P19" s="70" t="s">
        <v>406</v>
      </c>
      <c r="Q19" s="94">
        <v>2320230</v>
      </c>
    </row>
    <row r="20" spans="1:17" ht="57" x14ac:dyDescent="0.25">
      <c r="A20" s="70">
        <v>4</v>
      </c>
      <c r="B20" s="86" t="s">
        <v>541</v>
      </c>
      <c r="C20" s="86" t="s">
        <v>540</v>
      </c>
      <c r="D20" s="70" t="s">
        <v>445</v>
      </c>
      <c r="E20" s="70" t="s">
        <v>415</v>
      </c>
      <c r="F20" s="70">
        <v>876</v>
      </c>
      <c r="G20" s="70" t="s">
        <v>418</v>
      </c>
      <c r="H20" s="70" t="s">
        <v>429</v>
      </c>
      <c r="I20" s="70">
        <v>4000000000</v>
      </c>
      <c r="J20" s="70" t="s">
        <v>417</v>
      </c>
      <c r="K20" s="78">
        <v>550000</v>
      </c>
      <c r="L20" s="72">
        <v>42370</v>
      </c>
      <c r="M20" s="72">
        <v>42735</v>
      </c>
      <c r="N20" s="70" t="s">
        <v>28</v>
      </c>
      <c r="O20" s="70" t="s">
        <v>29</v>
      </c>
      <c r="P20" s="70" t="s">
        <v>406</v>
      </c>
      <c r="Q20" s="94">
        <v>2893180</v>
      </c>
    </row>
    <row r="21" spans="1:17" ht="57" x14ac:dyDescent="0.25">
      <c r="A21" s="70">
        <v>5</v>
      </c>
      <c r="B21" s="86" t="s">
        <v>541</v>
      </c>
      <c r="C21" s="86" t="s">
        <v>542</v>
      </c>
      <c r="D21" s="70" t="s">
        <v>446</v>
      </c>
      <c r="E21" s="70" t="s">
        <v>415</v>
      </c>
      <c r="F21" s="70">
        <v>796</v>
      </c>
      <c r="G21" s="70" t="s">
        <v>420</v>
      </c>
      <c r="H21" s="70" t="s">
        <v>421</v>
      </c>
      <c r="I21" s="70">
        <v>4000000000</v>
      </c>
      <c r="J21" s="70" t="s">
        <v>417</v>
      </c>
      <c r="K21" s="78">
        <v>170000</v>
      </c>
      <c r="L21" s="72">
        <v>42370</v>
      </c>
      <c r="M21" s="72">
        <v>42735</v>
      </c>
      <c r="N21" s="70" t="s">
        <v>28</v>
      </c>
      <c r="O21" s="70" t="s">
        <v>29</v>
      </c>
      <c r="P21" s="70" t="s">
        <v>406</v>
      </c>
      <c r="Q21" s="94">
        <v>2893120</v>
      </c>
    </row>
    <row r="22" spans="1:17" ht="57" x14ac:dyDescent="0.25">
      <c r="A22" s="70">
        <v>6</v>
      </c>
      <c r="B22" s="86" t="s">
        <v>541</v>
      </c>
      <c r="C22" s="86" t="s">
        <v>542</v>
      </c>
      <c r="D22" s="70" t="s">
        <v>447</v>
      </c>
      <c r="E22" s="70" t="s">
        <v>415</v>
      </c>
      <c r="F22" s="70">
        <v>876</v>
      </c>
      <c r="G22" s="70" t="s">
        <v>418</v>
      </c>
      <c r="H22" s="70" t="s">
        <v>426</v>
      </c>
      <c r="I22" s="70">
        <v>4000000000</v>
      </c>
      <c r="J22" s="70" t="s">
        <v>417</v>
      </c>
      <c r="K22" s="78">
        <v>120000</v>
      </c>
      <c r="L22" s="72">
        <v>42370</v>
      </c>
      <c r="M22" s="72">
        <v>42735</v>
      </c>
      <c r="N22" s="70" t="s">
        <v>28</v>
      </c>
      <c r="O22" s="70" t="s">
        <v>29</v>
      </c>
      <c r="P22" s="70" t="s">
        <v>406</v>
      </c>
      <c r="Q22" s="94">
        <v>2895430</v>
      </c>
    </row>
    <row r="23" spans="1:17" ht="57" x14ac:dyDescent="0.25">
      <c r="A23" s="70">
        <v>7</v>
      </c>
      <c r="B23" s="86" t="s">
        <v>544</v>
      </c>
      <c r="C23" s="86" t="s">
        <v>543</v>
      </c>
      <c r="D23" s="70" t="s">
        <v>448</v>
      </c>
      <c r="E23" s="70" t="s">
        <v>415</v>
      </c>
      <c r="F23" s="70">
        <v>876</v>
      </c>
      <c r="G23" s="70" t="s">
        <v>418</v>
      </c>
      <c r="H23" s="70" t="s">
        <v>419</v>
      </c>
      <c r="I23" s="70">
        <v>4000000000</v>
      </c>
      <c r="J23" s="70" t="s">
        <v>417</v>
      </c>
      <c r="K23" s="78">
        <v>150000</v>
      </c>
      <c r="L23" s="72">
        <v>42370</v>
      </c>
      <c r="M23" s="72">
        <v>42735</v>
      </c>
      <c r="N23" s="70" t="s">
        <v>28</v>
      </c>
      <c r="O23" s="70" t="s">
        <v>29</v>
      </c>
      <c r="P23" s="70" t="s">
        <v>406</v>
      </c>
      <c r="Q23" s="94">
        <v>2893170</v>
      </c>
    </row>
    <row r="24" spans="1:17" ht="57" x14ac:dyDescent="0.25">
      <c r="A24" s="70">
        <v>8</v>
      </c>
      <c r="B24" s="86" t="s">
        <v>546</v>
      </c>
      <c r="C24" s="86" t="s">
        <v>546</v>
      </c>
      <c r="D24" s="70" t="s">
        <v>81</v>
      </c>
      <c r="E24" s="70" t="s">
        <v>415</v>
      </c>
      <c r="F24" s="70">
        <v>876</v>
      </c>
      <c r="G24" s="70" t="s">
        <v>418</v>
      </c>
      <c r="H24" s="70" t="s">
        <v>423</v>
      </c>
      <c r="I24" s="70">
        <v>4000000000</v>
      </c>
      <c r="J24" s="70" t="s">
        <v>417</v>
      </c>
      <c r="K24" s="78">
        <v>290000</v>
      </c>
      <c r="L24" s="72">
        <v>42370</v>
      </c>
      <c r="M24" s="72">
        <v>42735</v>
      </c>
      <c r="N24" s="70" t="s">
        <v>28</v>
      </c>
      <c r="O24" s="70" t="s">
        <v>29</v>
      </c>
      <c r="P24" s="70" t="s">
        <v>406</v>
      </c>
      <c r="Q24" s="94">
        <v>2424890</v>
      </c>
    </row>
    <row r="25" spans="1:17" ht="57" x14ac:dyDescent="0.25">
      <c r="A25" s="70">
        <v>9</v>
      </c>
      <c r="B25" s="86" t="s">
        <v>548</v>
      </c>
      <c r="C25" s="86" t="s">
        <v>547</v>
      </c>
      <c r="D25" s="70" t="s">
        <v>430</v>
      </c>
      <c r="E25" s="70" t="s">
        <v>415</v>
      </c>
      <c r="F25" s="70">
        <v>796</v>
      </c>
      <c r="G25" s="70" t="s">
        <v>420</v>
      </c>
      <c r="H25" s="70" t="s">
        <v>431</v>
      </c>
      <c r="I25" s="70">
        <v>4000000000</v>
      </c>
      <c r="J25" s="70" t="s">
        <v>417</v>
      </c>
      <c r="K25" s="78">
        <v>290000</v>
      </c>
      <c r="L25" s="72">
        <v>42370</v>
      </c>
      <c r="M25" s="72">
        <v>42735</v>
      </c>
      <c r="N25" s="70" t="s">
        <v>28</v>
      </c>
      <c r="O25" s="70" t="s">
        <v>29</v>
      </c>
      <c r="P25" s="70" t="s">
        <v>406</v>
      </c>
      <c r="Q25" s="94">
        <v>2424714</v>
      </c>
    </row>
    <row r="26" spans="1:17" ht="57" x14ac:dyDescent="0.25">
      <c r="A26" s="70">
        <v>10</v>
      </c>
      <c r="B26" s="86" t="s">
        <v>549</v>
      </c>
      <c r="C26" s="86" t="s">
        <v>551</v>
      </c>
      <c r="D26" s="70" t="s">
        <v>534</v>
      </c>
      <c r="E26" s="70" t="s">
        <v>415</v>
      </c>
      <c r="F26" s="70">
        <v>796</v>
      </c>
      <c r="G26" s="70" t="s">
        <v>420</v>
      </c>
      <c r="H26" s="70" t="s">
        <v>532</v>
      </c>
      <c r="I26" s="70">
        <v>4000000000</v>
      </c>
      <c r="J26" s="70" t="s">
        <v>417</v>
      </c>
      <c r="K26" s="78">
        <v>250000</v>
      </c>
      <c r="L26" s="72">
        <v>42370</v>
      </c>
      <c r="M26" s="72">
        <v>42735</v>
      </c>
      <c r="N26" s="70" t="s">
        <v>28</v>
      </c>
      <c r="O26" s="70" t="s">
        <v>29</v>
      </c>
      <c r="P26" s="70" t="s">
        <v>406</v>
      </c>
      <c r="Q26" s="94">
        <v>3120100</v>
      </c>
    </row>
    <row r="27" spans="1:17" ht="57" x14ac:dyDescent="0.25">
      <c r="A27" s="70">
        <v>11</v>
      </c>
      <c r="B27" s="86" t="s">
        <v>549</v>
      </c>
      <c r="C27" s="86" t="s">
        <v>550</v>
      </c>
      <c r="D27" s="70" t="s">
        <v>135</v>
      </c>
      <c r="E27" s="70" t="s">
        <v>415</v>
      </c>
      <c r="F27" s="70">
        <v>796</v>
      </c>
      <c r="G27" s="70" t="s">
        <v>420</v>
      </c>
      <c r="H27" s="70" t="s">
        <v>444</v>
      </c>
      <c r="I27" s="70">
        <v>4000000000</v>
      </c>
      <c r="J27" s="70" t="s">
        <v>417</v>
      </c>
      <c r="K27" s="78">
        <v>1000000</v>
      </c>
      <c r="L27" s="72">
        <v>42370</v>
      </c>
      <c r="M27" s="72">
        <v>42735</v>
      </c>
      <c r="N27" s="70" t="s">
        <v>28</v>
      </c>
      <c r="O27" s="70" t="s">
        <v>29</v>
      </c>
      <c r="P27" s="70" t="s">
        <v>406</v>
      </c>
      <c r="Q27" s="94">
        <v>3120100</v>
      </c>
    </row>
    <row r="28" spans="1:17" ht="57" x14ac:dyDescent="0.25">
      <c r="A28" s="70">
        <v>12</v>
      </c>
      <c r="B28" s="86" t="s">
        <v>552</v>
      </c>
      <c r="C28" s="86">
        <v>39014</v>
      </c>
      <c r="D28" s="70" t="s">
        <v>529</v>
      </c>
      <c r="E28" s="70" t="s">
        <v>415</v>
      </c>
      <c r="F28" s="70">
        <v>168</v>
      </c>
      <c r="G28" s="70" t="s">
        <v>432</v>
      </c>
      <c r="H28" s="70" t="s">
        <v>533</v>
      </c>
      <c r="I28" s="70">
        <v>4000000000</v>
      </c>
      <c r="J28" s="70" t="s">
        <v>417</v>
      </c>
      <c r="K28" s="78">
        <v>700000</v>
      </c>
      <c r="L28" s="72">
        <v>42370</v>
      </c>
      <c r="M28" s="72">
        <v>42735</v>
      </c>
      <c r="N28" s="70" t="s">
        <v>28</v>
      </c>
      <c r="O28" s="70" t="s">
        <v>29</v>
      </c>
      <c r="P28" s="70" t="s">
        <v>406</v>
      </c>
      <c r="Q28" s="94">
        <v>2423913</v>
      </c>
    </row>
    <row r="29" spans="1:17" ht="57" x14ac:dyDescent="0.25">
      <c r="A29" s="70">
        <v>13</v>
      </c>
      <c r="B29" s="86" t="s">
        <v>553</v>
      </c>
      <c r="C29" s="86">
        <v>37918</v>
      </c>
      <c r="D29" s="70" t="s">
        <v>528</v>
      </c>
      <c r="E29" s="70" t="s">
        <v>415</v>
      </c>
      <c r="F29" s="70">
        <v>168</v>
      </c>
      <c r="G29" s="70" t="s">
        <v>432</v>
      </c>
      <c r="H29" s="70" t="s">
        <v>532</v>
      </c>
      <c r="I29" s="70">
        <v>4000000000</v>
      </c>
      <c r="J29" s="70" t="s">
        <v>417</v>
      </c>
      <c r="K29" s="78">
        <v>1000000</v>
      </c>
      <c r="L29" s="72">
        <v>42370</v>
      </c>
      <c r="M29" s="72">
        <v>42735</v>
      </c>
      <c r="N29" s="70" t="s">
        <v>28</v>
      </c>
      <c r="O29" s="70" t="s">
        <v>29</v>
      </c>
      <c r="P29" s="70" t="s">
        <v>406</v>
      </c>
      <c r="Q29" s="94">
        <v>2423913</v>
      </c>
    </row>
    <row r="30" spans="1:17" ht="57" x14ac:dyDescent="0.25">
      <c r="A30" s="70">
        <v>14</v>
      </c>
      <c r="B30" s="86" t="s">
        <v>554</v>
      </c>
      <c r="C30" s="86" t="s">
        <v>555</v>
      </c>
      <c r="D30" s="70" t="s">
        <v>39</v>
      </c>
      <c r="E30" s="70" t="s">
        <v>433</v>
      </c>
      <c r="F30" s="70">
        <v>876</v>
      </c>
      <c r="G30" s="70" t="s">
        <v>418</v>
      </c>
      <c r="H30" s="70" t="s">
        <v>434</v>
      </c>
      <c r="I30" s="70">
        <v>4000000000</v>
      </c>
      <c r="J30" s="70" t="s">
        <v>417</v>
      </c>
      <c r="K30" s="78">
        <v>350000</v>
      </c>
      <c r="L30" s="72">
        <v>42370</v>
      </c>
      <c r="M30" s="72">
        <v>42735</v>
      </c>
      <c r="N30" s="70" t="s">
        <v>28</v>
      </c>
      <c r="O30" s="70" t="s">
        <v>29</v>
      </c>
      <c r="P30" s="70" t="s">
        <v>406</v>
      </c>
      <c r="Q30" s="94">
        <v>2519472</v>
      </c>
    </row>
    <row r="31" spans="1:17" ht="57" x14ac:dyDescent="0.25">
      <c r="A31" s="70">
        <v>15</v>
      </c>
      <c r="B31" s="86" t="s">
        <v>556</v>
      </c>
      <c r="C31" s="86">
        <v>37215</v>
      </c>
      <c r="D31" s="70" t="s">
        <v>41</v>
      </c>
      <c r="E31" s="70" t="s">
        <v>433</v>
      </c>
      <c r="F31" s="70">
        <v>796</v>
      </c>
      <c r="G31" s="70" t="s">
        <v>420</v>
      </c>
      <c r="H31" s="70" t="s">
        <v>421</v>
      </c>
      <c r="I31" s="70">
        <v>4000000000</v>
      </c>
      <c r="J31" s="70" t="s">
        <v>417</v>
      </c>
      <c r="K31" s="78">
        <v>600000</v>
      </c>
      <c r="L31" s="72">
        <v>42370</v>
      </c>
      <c r="M31" s="72">
        <v>42735</v>
      </c>
      <c r="N31" s="70" t="s">
        <v>28</v>
      </c>
      <c r="O31" s="70" t="s">
        <v>29</v>
      </c>
      <c r="P31" s="70" t="s">
        <v>406</v>
      </c>
      <c r="Q31" s="94">
        <v>2411130</v>
      </c>
    </row>
    <row r="32" spans="1:17" ht="57" x14ac:dyDescent="0.25">
      <c r="A32" s="70">
        <v>16</v>
      </c>
      <c r="B32" s="86" t="s">
        <v>558</v>
      </c>
      <c r="C32" s="86" t="s">
        <v>559</v>
      </c>
      <c r="D32" s="70" t="s">
        <v>436</v>
      </c>
      <c r="E32" s="70" t="s">
        <v>433</v>
      </c>
      <c r="F32" s="70">
        <v>166</v>
      </c>
      <c r="G32" s="70" t="s">
        <v>416</v>
      </c>
      <c r="H32" s="70" t="s">
        <v>437</v>
      </c>
      <c r="I32" s="70">
        <v>4000000000</v>
      </c>
      <c r="J32" s="70" t="s">
        <v>417</v>
      </c>
      <c r="K32" s="78">
        <v>1000000</v>
      </c>
      <c r="L32" s="72">
        <v>42370</v>
      </c>
      <c r="M32" s="72">
        <v>42735</v>
      </c>
      <c r="N32" s="70" t="s">
        <v>28</v>
      </c>
      <c r="O32" s="70" t="s">
        <v>29</v>
      </c>
      <c r="P32" s="70" t="s">
        <v>406</v>
      </c>
      <c r="Q32" s="94">
        <v>2922720</v>
      </c>
    </row>
    <row r="33" spans="1:17" ht="57" x14ac:dyDescent="0.25">
      <c r="A33" s="70">
        <v>17</v>
      </c>
      <c r="B33" s="86" t="s">
        <v>557</v>
      </c>
      <c r="C33" s="86" t="s">
        <v>560</v>
      </c>
      <c r="D33" s="70" t="s">
        <v>440</v>
      </c>
      <c r="E33" s="70" t="s">
        <v>415</v>
      </c>
      <c r="F33" s="70">
        <v>876</v>
      </c>
      <c r="G33" s="70" t="s">
        <v>418</v>
      </c>
      <c r="H33" s="70" t="s">
        <v>441</v>
      </c>
      <c r="I33" s="70">
        <v>4000000000</v>
      </c>
      <c r="J33" s="70" t="s">
        <v>417</v>
      </c>
      <c r="K33" s="78">
        <v>900000</v>
      </c>
      <c r="L33" s="72">
        <v>42370</v>
      </c>
      <c r="M33" s="72">
        <v>42735</v>
      </c>
      <c r="N33" s="70" t="s">
        <v>28</v>
      </c>
      <c r="O33" s="70" t="s">
        <v>29</v>
      </c>
      <c r="P33" s="70" t="s">
        <v>406</v>
      </c>
      <c r="Q33" s="94">
        <v>2918320</v>
      </c>
    </row>
    <row r="34" spans="1:17" ht="57" x14ac:dyDescent="0.25">
      <c r="A34" s="70">
        <v>18</v>
      </c>
      <c r="B34" s="86" t="s">
        <v>561</v>
      </c>
      <c r="C34" s="86" t="s">
        <v>561</v>
      </c>
      <c r="D34" s="70" t="s">
        <v>442</v>
      </c>
      <c r="E34" s="70" t="s">
        <v>415</v>
      </c>
      <c r="F34" s="70">
        <v>876</v>
      </c>
      <c r="G34" s="70" t="s">
        <v>418</v>
      </c>
      <c r="H34" s="70" t="s">
        <v>441</v>
      </c>
      <c r="I34" s="70">
        <v>4000000000</v>
      </c>
      <c r="J34" s="70" t="s">
        <v>417</v>
      </c>
      <c r="K34" s="78">
        <v>900000</v>
      </c>
      <c r="L34" s="72">
        <v>42370</v>
      </c>
      <c r="M34" s="72">
        <v>42735</v>
      </c>
      <c r="N34" s="70" t="s">
        <v>28</v>
      </c>
      <c r="O34" s="70" t="s">
        <v>29</v>
      </c>
      <c r="P34" s="70" t="s">
        <v>406</v>
      </c>
      <c r="Q34" s="94">
        <v>3430210</v>
      </c>
    </row>
    <row r="35" spans="1:17" ht="57" x14ac:dyDescent="0.25">
      <c r="A35" s="70">
        <v>19</v>
      </c>
      <c r="B35" s="86" t="s">
        <v>197</v>
      </c>
      <c r="C35" s="86" t="s">
        <v>562</v>
      </c>
      <c r="D35" s="70" t="s">
        <v>443</v>
      </c>
      <c r="E35" s="70" t="s">
        <v>415</v>
      </c>
      <c r="F35" s="70">
        <v>796</v>
      </c>
      <c r="G35" s="70" t="s">
        <v>420</v>
      </c>
      <c r="H35" s="70" t="s">
        <v>444</v>
      </c>
      <c r="I35" s="70">
        <v>4000000000</v>
      </c>
      <c r="J35" s="70" t="s">
        <v>417</v>
      </c>
      <c r="K35" s="78">
        <v>380000</v>
      </c>
      <c r="L35" s="72">
        <v>42370</v>
      </c>
      <c r="M35" s="72">
        <v>42735</v>
      </c>
      <c r="N35" s="70" t="s">
        <v>28</v>
      </c>
      <c r="O35" s="70" t="s">
        <v>29</v>
      </c>
      <c r="P35" s="70" t="s">
        <v>406</v>
      </c>
      <c r="Q35" s="94">
        <v>2511100</v>
      </c>
    </row>
    <row r="36" spans="1:17" ht="57" x14ac:dyDescent="0.25">
      <c r="A36" s="70">
        <v>20</v>
      </c>
      <c r="B36" s="86" t="s">
        <v>563</v>
      </c>
      <c r="C36" s="86" t="s">
        <v>564</v>
      </c>
      <c r="D36" s="70" t="s">
        <v>107</v>
      </c>
      <c r="E36" s="70" t="s">
        <v>415</v>
      </c>
      <c r="F36" s="70">
        <v>876</v>
      </c>
      <c r="G36" s="70" t="s">
        <v>418</v>
      </c>
      <c r="H36" s="70" t="s">
        <v>429</v>
      </c>
      <c r="I36" s="70">
        <v>4000000000</v>
      </c>
      <c r="J36" s="70" t="s">
        <v>417</v>
      </c>
      <c r="K36" s="78">
        <v>650000</v>
      </c>
      <c r="L36" s="72">
        <v>42370</v>
      </c>
      <c r="M36" s="72">
        <v>42735</v>
      </c>
      <c r="N36" s="70" t="s">
        <v>28</v>
      </c>
      <c r="O36" s="70" t="s">
        <v>29</v>
      </c>
      <c r="P36" s="70" t="s">
        <v>406</v>
      </c>
      <c r="Q36" s="94">
        <v>2915170</v>
      </c>
    </row>
    <row r="37" spans="1:17" ht="57" x14ac:dyDescent="0.25">
      <c r="A37" s="70">
        <v>21</v>
      </c>
      <c r="B37" s="86" t="s">
        <v>565</v>
      </c>
      <c r="C37" s="86" t="s">
        <v>565</v>
      </c>
      <c r="D37" s="70" t="s">
        <v>139</v>
      </c>
      <c r="E37" s="70" t="s">
        <v>415</v>
      </c>
      <c r="F37" s="70">
        <v>6</v>
      </c>
      <c r="G37" s="70" t="s">
        <v>530</v>
      </c>
      <c r="H37" s="70" t="s">
        <v>531</v>
      </c>
      <c r="I37" s="70">
        <v>4000000000</v>
      </c>
      <c r="J37" s="70" t="s">
        <v>417</v>
      </c>
      <c r="K37" s="78">
        <v>1000000</v>
      </c>
      <c r="L37" s="72">
        <v>42370</v>
      </c>
      <c r="M37" s="72">
        <v>42735</v>
      </c>
      <c r="N37" s="70" t="s">
        <v>28</v>
      </c>
      <c r="O37" s="70" t="s">
        <v>29</v>
      </c>
      <c r="P37" s="70" t="s">
        <v>406</v>
      </c>
      <c r="Q37" s="94">
        <v>3131160</v>
      </c>
    </row>
    <row r="38" spans="1:17" ht="57" x14ac:dyDescent="0.25">
      <c r="A38" s="70">
        <v>22</v>
      </c>
      <c r="B38" s="86" t="s">
        <v>541</v>
      </c>
      <c r="C38" s="86" t="s">
        <v>540</v>
      </c>
      <c r="D38" s="70" t="s">
        <v>470</v>
      </c>
      <c r="E38" s="70" t="s">
        <v>415</v>
      </c>
      <c r="F38" s="70">
        <v>876</v>
      </c>
      <c r="G38" s="70" t="s">
        <v>418</v>
      </c>
      <c r="H38" s="70">
        <v>20</v>
      </c>
      <c r="I38" s="70">
        <v>4000000000</v>
      </c>
      <c r="J38" s="70" t="s">
        <v>417</v>
      </c>
      <c r="K38" s="78">
        <v>200000</v>
      </c>
      <c r="L38" s="72">
        <v>42370</v>
      </c>
      <c r="M38" s="72">
        <v>42735</v>
      </c>
      <c r="N38" s="70" t="s">
        <v>28</v>
      </c>
      <c r="O38" s="70" t="s">
        <v>29</v>
      </c>
      <c r="P38" s="70" t="s">
        <v>406</v>
      </c>
      <c r="Q38" s="94">
        <v>2947179</v>
      </c>
    </row>
    <row r="39" spans="1:17" ht="57" x14ac:dyDescent="0.25">
      <c r="A39" s="70">
        <v>23</v>
      </c>
      <c r="B39" s="86" t="s">
        <v>545</v>
      </c>
      <c r="C39" s="86" t="s">
        <v>549</v>
      </c>
      <c r="D39" s="70" t="s">
        <v>138</v>
      </c>
      <c r="E39" s="70" t="s">
        <v>415</v>
      </c>
      <c r="F39" s="70">
        <v>876</v>
      </c>
      <c r="G39" s="70" t="s">
        <v>418</v>
      </c>
      <c r="H39" s="70" t="s">
        <v>449</v>
      </c>
      <c r="I39" s="70">
        <v>4000000000</v>
      </c>
      <c r="J39" s="70" t="s">
        <v>417</v>
      </c>
      <c r="K39" s="78">
        <v>1250000</v>
      </c>
      <c r="L39" s="72">
        <v>42370</v>
      </c>
      <c r="M39" s="72">
        <v>42735</v>
      </c>
      <c r="N39" s="70" t="s">
        <v>28</v>
      </c>
      <c r="O39" s="70" t="s">
        <v>29</v>
      </c>
      <c r="P39" s="70" t="s">
        <v>406</v>
      </c>
      <c r="Q39" s="94">
        <v>2949100</v>
      </c>
    </row>
    <row r="40" spans="1:17" ht="57" x14ac:dyDescent="0.25">
      <c r="A40" s="70">
        <v>24</v>
      </c>
      <c r="B40" s="98"/>
      <c r="C40" s="98"/>
      <c r="D40" s="70" t="s">
        <v>104</v>
      </c>
      <c r="E40" s="70" t="s">
        <v>415</v>
      </c>
      <c r="F40" s="70">
        <v>796</v>
      </c>
      <c r="G40" s="70" t="s">
        <v>420</v>
      </c>
      <c r="H40" s="70" t="s">
        <v>426</v>
      </c>
      <c r="I40" s="70">
        <v>4000000000</v>
      </c>
      <c r="J40" s="70" t="s">
        <v>417</v>
      </c>
      <c r="K40" s="78">
        <v>250000</v>
      </c>
      <c r="L40" s="72">
        <v>42370</v>
      </c>
      <c r="M40" s="72">
        <v>42735</v>
      </c>
      <c r="N40" s="70" t="s">
        <v>28</v>
      </c>
      <c r="O40" s="70" t="s">
        <v>29</v>
      </c>
      <c r="P40" s="70" t="s">
        <v>406</v>
      </c>
      <c r="Q40" s="94">
        <v>2947179</v>
      </c>
    </row>
    <row r="41" spans="1:17" ht="57" x14ac:dyDescent="0.25">
      <c r="A41" s="70">
        <v>25</v>
      </c>
      <c r="B41" s="86" t="s">
        <v>566</v>
      </c>
      <c r="C41" s="86" t="s">
        <v>567</v>
      </c>
      <c r="D41" s="70" t="s">
        <v>83</v>
      </c>
      <c r="E41" s="70" t="s">
        <v>415</v>
      </c>
      <c r="F41" s="70">
        <v>778</v>
      </c>
      <c r="G41" s="70" t="s">
        <v>424</v>
      </c>
      <c r="H41" s="70" t="s">
        <v>425</v>
      </c>
      <c r="I41" s="70">
        <v>4000000000</v>
      </c>
      <c r="J41" s="70" t="s">
        <v>417</v>
      </c>
      <c r="K41" s="78">
        <v>400000</v>
      </c>
      <c r="L41" s="72">
        <v>42401</v>
      </c>
      <c r="M41" s="72">
        <v>42735</v>
      </c>
      <c r="N41" s="70" t="s">
        <v>28</v>
      </c>
      <c r="O41" s="70" t="s">
        <v>29</v>
      </c>
      <c r="P41" s="70" t="s">
        <v>406</v>
      </c>
      <c r="Q41" s="94">
        <v>2101030</v>
      </c>
    </row>
    <row r="42" spans="1:17" ht="57" x14ac:dyDescent="0.25">
      <c r="A42" s="70">
        <v>26</v>
      </c>
      <c r="B42" s="86" t="s">
        <v>569</v>
      </c>
      <c r="C42" s="86" t="s">
        <v>568</v>
      </c>
      <c r="D42" s="70" t="s">
        <v>92</v>
      </c>
      <c r="E42" s="70" t="s">
        <v>415</v>
      </c>
      <c r="F42" s="70">
        <v>876</v>
      </c>
      <c r="G42" s="70" t="s">
        <v>418</v>
      </c>
      <c r="H42" s="70" t="s">
        <v>427</v>
      </c>
      <c r="I42" s="70">
        <v>4000000000</v>
      </c>
      <c r="J42" s="70" t="s">
        <v>417</v>
      </c>
      <c r="K42" s="78">
        <v>400000</v>
      </c>
      <c r="L42" s="72">
        <v>42401</v>
      </c>
      <c r="M42" s="72">
        <v>42735</v>
      </c>
      <c r="N42" s="70" t="s">
        <v>28</v>
      </c>
      <c r="O42" s="70" t="s">
        <v>29</v>
      </c>
      <c r="P42" s="70" t="s">
        <v>406</v>
      </c>
      <c r="Q42" s="94">
        <v>2221690</v>
      </c>
    </row>
    <row r="43" spans="1:17" ht="57" x14ac:dyDescent="0.25">
      <c r="A43" s="70">
        <v>27</v>
      </c>
      <c r="B43" s="86" t="s">
        <v>570</v>
      </c>
      <c r="C43" s="86" t="s">
        <v>571</v>
      </c>
      <c r="D43" s="70" t="s">
        <v>438</v>
      </c>
      <c r="E43" s="70" t="s">
        <v>433</v>
      </c>
      <c r="F43" s="70">
        <v>876</v>
      </c>
      <c r="G43" s="70" t="s">
        <v>418</v>
      </c>
      <c r="H43" s="70" t="s">
        <v>439</v>
      </c>
      <c r="I43" s="70">
        <v>4000000000</v>
      </c>
      <c r="J43" s="70" t="s">
        <v>417</v>
      </c>
      <c r="K43" s="78">
        <v>650000</v>
      </c>
      <c r="L43" s="72">
        <v>42401</v>
      </c>
      <c r="M43" s="72">
        <v>42735</v>
      </c>
      <c r="N43" s="70" t="s">
        <v>28</v>
      </c>
      <c r="O43" s="70" t="s">
        <v>29</v>
      </c>
      <c r="P43" s="70" t="s">
        <v>406</v>
      </c>
      <c r="Q43" s="94">
        <v>2010280</v>
      </c>
    </row>
    <row r="44" spans="1:17" ht="57" x14ac:dyDescent="0.25">
      <c r="A44" s="70">
        <v>28</v>
      </c>
      <c r="B44" s="86" t="s">
        <v>572</v>
      </c>
      <c r="C44" s="86" t="s">
        <v>572</v>
      </c>
      <c r="D44" s="70" t="s">
        <v>68</v>
      </c>
      <c r="E44" s="70" t="s">
        <v>433</v>
      </c>
      <c r="F44" s="70">
        <v>876</v>
      </c>
      <c r="G44" s="70" t="s">
        <v>418</v>
      </c>
      <c r="H44" s="70" t="s">
        <v>427</v>
      </c>
      <c r="I44" s="70">
        <v>4000000000</v>
      </c>
      <c r="J44" s="70" t="s">
        <v>417</v>
      </c>
      <c r="K44" s="78">
        <v>600000</v>
      </c>
      <c r="L44" s="72">
        <v>42401</v>
      </c>
      <c r="M44" s="72">
        <v>42735</v>
      </c>
      <c r="N44" s="70" t="s">
        <v>28</v>
      </c>
      <c r="O44" s="70" t="s">
        <v>29</v>
      </c>
      <c r="P44" s="70" t="s">
        <v>406</v>
      </c>
      <c r="Q44" s="94">
        <v>2422129</v>
      </c>
    </row>
    <row r="45" spans="1:17" ht="57" x14ac:dyDescent="0.25">
      <c r="A45" s="70">
        <v>29</v>
      </c>
      <c r="B45" s="86" t="s">
        <v>573</v>
      </c>
      <c r="C45" s="86" t="s">
        <v>574</v>
      </c>
      <c r="D45" s="70" t="s">
        <v>526</v>
      </c>
      <c r="E45" s="70" t="s">
        <v>415</v>
      </c>
      <c r="F45" s="70">
        <v>876</v>
      </c>
      <c r="G45" s="70" t="s">
        <v>418</v>
      </c>
      <c r="H45" s="70">
        <v>20</v>
      </c>
      <c r="I45" s="70">
        <v>4000000000</v>
      </c>
      <c r="J45" s="70" t="s">
        <v>417</v>
      </c>
      <c r="K45" s="78">
        <v>290000</v>
      </c>
      <c r="L45" s="72">
        <v>42401</v>
      </c>
      <c r="M45" s="72">
        <v>42735</v>
      </c>
      <c r="N45" s="70" t="s">
        <v>28</v>
      </c>
      <c r="O45" s="70" t="s">
        <v>29</v>
      </c>
      <c r="P45" s="70" t="s">
        <v>406</v>
      </c>
      <c r="Q45" s="94">
        <v>3611090</v>
      </c>
    </row>
    <row r="46" spans="1:17" ht="57" x14ac:dyDescent="0.25">
      <c r="A46" s="70">
        <v>30</v>
      </c>
      <c r="B46" s="86" t="s">
        <v>575</v>
      </c>
      <c r="C46" s="86" t="s">
        <v>575</v>
      </c>
      <c r="D46" s="70" t="s">
        <v>461</v>
      </c>
      <c r="E46" s="70" t="s">
        <v>415</v>
      </c>
      <c r="F46" s="70">
        <v>796</v>
      </c>
      <c r="G46" s="70" t="s">
        <v>420</v>
      </c>
      <c r="H46" s="70" t="s">
        <v>462</v>
      </c>
      <c r="I46" s="70">
        <v>4000000000</v>
      </c>
      <c r="J46" s="70" t="s">
        <v>417</v>
      </c>
      <c r="K46" s="78">
        <v>175000</v>
      </c>
      <c r="L46" s="72">
        <v>42401</v>
      </c>
      <c r="M46" s="72">
        <v>42735</v>
      </c>
      <c r="N46" s="70" t="s">
        <v>28</v>
      </c>
      <c r="O46" s="70" t="s">
        <v>29</v>
      </c>
      <c r="P46" s="70" t="s">
        <v>406</v>
      </c>
      <c r="Q46" s="94">
        <v>2918010</v>
      </c>
    </row>
    <row r="47" spans="1:17" ht="57" x14ac:dyDescent="0.25">
      <c r="A47" s="70">
        <v>31</v>
      </c>
      <c r="B47" s="86" t="s">
        <v>576</v>
      </c>
      <c r="C47" s="86" t="s">
        <v>577</v>
      </c>
      <c r="D47" s="70" t="s">
        <v>47</v>
      </c>
      <c r="E47" s="70" t="s">
        <v>433</v>
      </c>
      <c r="F47" s="70">
        <v>796</v>
      </c>
      <c r="G47" s="70" t="s">
        <v>420</v>
      </c>
      <c r="H47" s="70" t="s">
        <v>435</v>
      </c>
      <c r="I47" s="70">
        <v>4000000000</v>
      </c>
      <c r="J47" s="70" t="s">
        <v>417</v>
      </c>
      <c r="K47" s="78">
        <v>290000</v>
      </c>
      <c r="L47" s="72">
        <v>42430</v>
      </c>
      <c r="M47" s="72">
        <v>42735</v>
      </c>
      <c r="N47" s="70" t="s">
        <v>28</v>
      </c>
      <c r="O47" s="70" t="s">
        <v>29</v>
      </c>
      <c r="P47" s="70" t="s">
        <v>406</v>
      </c>
      <c r="Q47" s="94">
        <v>2915070</v>
      </c>
    </row>
    <row r="48" spans="1:17" ht="57" x14ac:dyDescent="0.25">
      <c r="A48" s="70">
        <v>32</v>
      </c>
      <c r="B48" s="86" t="s">
        <v>579</v>
      </c>
      <c r="C48" s="86" t="s">
        <v>578</v>
      </c>
      <c r="D48" s="70" t="s">
        <v>453</v>
      </c>
      <c r="E48" s="70" t="s">
        <v>454</v>
      </c>
      <c r="F48" s="70">
        <v>839</v>
      </c>
      <c r="G48" s="70" t="s">
        <v>422</v>
      </c>
      <c r="H48" s="70" t="s">
        <v>462</v>
      </c>
      <c r="I48" s="70">
        <v>4000000000</v>
      </c>
      <c r="J48" s="70" t="s">
        <v>417</v>
      </c>
      <c r="K48" s="81">
        <v>28029967.800000001</v>
      </c>
      <c r="L48" s="72">
        <v>42370</v>
      </c>
      <c r="M48" s="72">
        <v>42735</v>
      </c>
      <c r="N48" s="70" t="s">
        <v>28</v>
      </c>
      <c r="O48" s="70" t="s">
        <v>29</v>
      </c>
      <c r="P48" s="70" t="s">
        <v>406</v>
      </c>
      <c r="Q48" s="94">
        <v>7523090</v>
      </c>
    </row>
    <row r="49" spans="1:17" ht="57" x14ac:dyDescent="0.25">
      <c r="A49" s="70">
        <v>33</v>
      </c>
      <c r="B49" s="86" t="s">
        <v>580</v>
      </c>
      <c r="C49" s="86" t="s">
        <v>581</v>
      </c>
      <c r="D49" s="70" t="s">
        <v>455</v>
      </c>
      <c r="E49" s="70" t="s">
        <v>454</v>
      </c>
      <c r="F49" s="70">
        <v>839</v>
      </c>
      <c r="G49" s="70" t="s">
        <v>422</v>
      </c>
      <c r="H49" s="70" t="s">
        <v>462</v>
      </c>
      <c r="I49" s="70">
        <v>4000000000</v>
      </c>
      <c r="J49" s="70" t="s">
        <v>417</v>
      </c>
      <c r="K49" s="78">
        <v>112800</v>
      </c>
      <c r="L49" s="72">
        <v>42370</v>
      </c>
      <c r="M49" s="72">
        <v>42735</v>
      </c>
      <c r="N49" s="70" t="s">
        <v>28</v>
      </c>
      <c r="O49" s="70" t="s">
        <v>29</v>
      </c>
      <c r="P49" s="70" t="s">
        <v>406</v>
      </c>
      <c r="Q49" s="94">
        <v>9460000</v>
      </c>
    </row>
    <row r="50" spans="1:17" ht="57" x14ac:dyDescent="0.25">
      <c r="A50" s="70">
        <v>34</v>
      </c>
      <c r="B50" s="86" t="s">
        <v>583</v>
      </c>
      <c r="C50" s="86" t="s">
        <v>582</v>
      </c>
      <c r="D50" s="70" t="s">
        <v>456</v>
      </c>
      <c r="E50" s="70" t="s">
        <v>454</v>
      </c>
      <c r="F50" s="70">
        <v>839</v>
      </c>
      <c r="G50" s="70" t="s">
        <v>422</v>
      </c>
      <c r="H50" s="70" t="s">
        <v>462</v>
      </c>
      <c r="I50" s="70">
        <v>4000000000</v>
      </c>
      <c r="J50" s="70" t="s">
        <v>417</v>
      </c>
      <c r="K50" s="78">
        <v>106000</v>
      </c>
      <c r="L50" s="72">
        <v>42370</v>
      </c>
      <c r="M50" s="72">
        <v>42735</v>
      </c>
      <c r="N50" s="70" t="s">
        <v>28</v>
      </c>
      <c r="O50" s="70" t="s">
        <v>29</v>
      </c>
      <c r="P50" s="70" t="s">
        <v>406</v>
      </c>
      <c r="Q50" s="94">
        <v>5020300</v>
      </c>
    </row>
    <row r="51" spans="1:17" ht="57" x14ac:dyDescent="0.25">
      <c r="A51" s="70">
        <v>35</v>
      </c>
      <c r="B51" s="86" t="s">
        <v>583</v>
      </c>
      <c r="C51" s="86" t="s">
        <v>584</v>
      </c>
      <c r="D51" s="70" t="s">
        <v>457</v>
      </c>
      <c r="E51" s="70" t="s">
        <v>454</v>
      </c>
      <c r="F51" s="70">
        <v>839</v>
      </c>
      <c r="G51" s="70" t="s">
        <v>422</v>
      </c>
      <c r="H51" s="70" t="s">
        <v>462</v>
      </c>
      <c r="I51" s="70">
        <v>4000000000</v>
      </c>
      <c r="J51" s="70" t="s">
        <v>417</v>
      </c>
      <c r="K51" s="78">
        <v>118000</v>
      </c>
      <c r="L51" s="72">
        <v>42370</v>
      </c>
      <c r="M51" s="72">
        <v>42735</v>
      </c>
      <c r="N51" s="70" t="s">
        <v>28</v>
      </c>
      <c r="O51" s="70" t="s">
        <v>29</v>
      </c>
      <c r="P51" s="70" t="s">
        <v>406</v>
      </c>
      <c r="Q51" s="94">
        <v>5020300</v>
      </c>
    </row>
    <row r="52" spans="1:17" ht="57" x14ac:dyDescent="0.25">
      <c r="A52" s="70">
        <v>36</v>
      </c>
      <c r="B52" s="86" t="s">
        <v>585</v>
      </c>
      <c r="C52" s="86" t="s">
        <v>585</v>
      </c>
      <c r="D52" s="70" t="s">
        <v>458</v>
      </c>
      <c r="E52" s="70" t="s">
        <v>454</v>
      </c>
      <c r="F52" s="70">
        <v>839</v>
      </c>
      <c r="G52" s="70" t="s">
        <v>422</v>
      </c>
      <c r="H52" s="70" t="s">
        <v>462</v>
      </c>
      <c r="I52" s="70">
        <v>4000000000</v>
      </c>
      <c r="J52" s="70" t="s">
        <v>417</v>
      </c>
      <c r="K52" s="78">
        <v>600000</v>
      </c>
      <c r="L52" s="72">
        <v>42370</v>
      </c>
      <c r="M52" s="72">
        <v>42735</v>
      </c>
      <c r="N52" s="70" t="s">
        <v>28</v>
      </c>
      <c r="O52" s="70" t="s">
        <v>29</v>
      </c>
      <c r="P52" s="70" t="s">
        <v>406</v>
      </c>
      <c r="Q52" s="94">
        <v>9010020</v>
      </c>
    </row>
    <row r="53" spans="1:17" ht="57" x14ac:dyDescent="0.25">
      <c r="A53" s="70">
        <v>37</v>
      </c>
      <c r="B53" s="86" t="s">
        <v>586</v>
      </c>
      <c r="C53" s="86" t="s">
        <v>587</v>
      </c>
      <c r="D53" s="70" t="s">
        <v>460</v>
      </c>
      <c r="E53" s="70" t="s">
        <v>454</v>
      </c>
      <c r="F53" s="70">
        <v>839</v>
      </c>
      <c r="G53" s="70" t="s">
        <v>422</v>
      </c>
      <c r="H53" s="70" t="s">
        <v>462</v>
      </c>
      <c r="I53" s="70">
        <v>4000000000</v>
      </c>
      <c r="J53" s="70" t="s">
        <v>417</v>
      </c>
      <c r="K53" s="78">
        <v>550000</v>
      </c>
      <c r="L53" s="72">
        <v>42370</v>
      </c>
      <c r="M53" s="72">
        <v>42735</v>
      </c>
      <c r="N53" s="70" t="s">
        <v>28</v>
      </c>
      <c r="O53" s="70" t="s">
        <v>29</v>
      </c>
      <c r="P53" s="70" t="s">
        <v>406</v>
      </c>
      <c r="Q53" s="94">
        <v>7250030</v>
      </c>
    </row>
    <row r="54" spans="1:17" ht="57" x14ac:dyDescent="0.25">
      <c r="A54" s="70">
        <v>38</v>
      </c>
      <c r="B54" s="86" t="s">
        <v>589</v>
      </c>
      <c r="C54" s="86" t="s">
        <v>588</v>
      </c>
      <c r="D54" s="70" t="s">
        <v>469</v>
      </c>
      <c r="E54" s="70" t="s">
        <v>454</v>
      </c>
      <c r="F54" s="70">
        <v>839</v>
      </c>
      <c r="G54" s="70" t="s">
        <v>422</v>
      </c>
      <c r="H54" s="70" t="s">
        <v>462</v>
      </c>
      <c r="I54" s="70">
        <v>4000000000</v>
      </c>
      <c r="J54" s="70" t="s">
        <v>417</v>
      </c>
      <c r="K54" s="78">
        <v>300000</v>
      </c>
      <c r="L54" s="72">
        <v>42370</v>
      </c>
      <c r="M54" s="72">
        <v>42735</v>
      </c>
      <c r="N54" s="70" t="s">
        <v>28</v>
      </c>
      <c r="O54" s="70" t="s">
        <v>29</v>
      </c>
      <c r="P54" s="70" t="s">
        <v>406</v>
      </c>
      <c r="Q54" s="94">
        <v>7492089</v>
      </c>
    </row>
    <row r="55" spans="1:17" ht="57" x14ac:dyDescent="0.25">
      <c r="A55" s="70">
        <v>39</v>
      </c>
      <c r="B55" s="86" t="s">
        <v>590</v>
      </c>
      <c r="C55" s="86" t="s">
        <v>591</v>
      </c>
      <c r="D55" s="70" t="s">
        <v>192</v>
      </c>
      <c r="E55" s="70" t="s">
        <v>454</v>
      </c>
      <c r="F55" s="70">
        <v>839</v>
      </c>
      <c r="G55" s="70" t="s">
        <v>422</v>
      </c>
      <c r="H55" s="70" t="s">
        <v>462</v>
      </c>
      <c r="I55" s="70">
        <v>4000000000</v>
      </c>
      <c r="J55" s="70" t="s">
        <v>417</v>
      </c>
      <c r="K55" s="78">
        <v>400440</v>
      </c>
      <c r="L55" s="72">
        <v>42370</v>
      </c>
      <c r="M55" s="72">
        <v>42735</v>
      </c>
      <c r="N55" s="70" t="s">
        <v>28</v>
      </c>
      <c r="O55" s="70" t="s">
        <v>29</v>
      </c>
      <c r="P55" s="70" t="s">
        <v>406</v>
      </c>
      <c r="Q55" s="94">
        <v>9439000</v>
      </c>
    </row>
    <row r="56" spans="1:17" ht="57" x14ac:dyDescent="0.25">
      <c r="A56" s="70">
        <v>40</v>
      </c>
      <c r="B56" s="86" t="s">
        <v>593</v>
      </c>
      <c r="C56" s="86" t="s">
        <v>592</v>
      </c>
      <c r="D56" s="70" t="s">
        <v>463</v>
      </c>
      <c r="E56" s="70" t="s">
        <v>454</v>
      </c>
      <c r="F56" s="70">
        <v>839</v>
      </c>
      <c r="G56" s="70" t="s">
        <v>422</v>
      </c>
      <c r="H56" s="70" t="s">
        <v>462</v>
      </c>
      <c r="I56" s="70">
        <v>4000000000</v>
      </c>
      <c r="J56" s="70" t="s">
        <v>417</v>
      </c>
      <c r="K56" s="78">
        <v>100300</v>
      </c>
      <c r="L56" s="72">
        <v>42370</v>
      </c>
      <c r="M56" s="72">
        <v>42735</v>
      </c>
      <c r="N56" s="70" t="s">
        <v>28</v>
      </c>
      <c r="O56" s="70" t="s">
        <v>29</v>
      </c>
      <c r="P56" s="70" t="s">
        <v>406</v>
      </c>
      <c r="Q56" s="94">
        <v>3513233</v>
      </c>
    </row>
    <row r="57" spans="1:17" ht="57" x14ac:dyDescent="0.25">
      <c r="A57" s="70">
        <v>222</v>
      </c>
      <c r="B57" s="101"/>
      <c r="C57" s="100"/>
      <c r="D57" s="70" t="s">
        <v>659</v>
      </c>
      <c r="E57" s="70" t="s">
        <v>660</v>
      </c>
      <c r="F57" s="70">
        <v>839</v>
      </c>
      <c r="G57" s="70" t="s">
        <v>422</v>
      </c>
      <c r="H57" s="76" t="s">
        <v>462</v>
      </c>
      <c r="I57" s="70">
        <v>4000000000</v>
      </c>
      <c r="J57" s="70" t="s">
        <v>417</v>
      </c>
      <c r="K57" s="78">
        <v>6000000</v>
      </c>
      <c r="L57" s="72">
        <v>42370</v>
      </c>
      <c r="M57" s="72">
        <v>42705</v>
      </c>
      <c r="N57" s="70" t="s">
        <v>28</v>
      </c>
      <c r="O57" s="70" t="s">
        <v>29</v>
      </c>
      <c r="P57" s="70" t="s">
        <v>406</v>
      </c>
      <c r="Q57" s="70">
        <v>7112000</v>
      </c>
    </row>
    <row r="58" spans="1:17" ht="57" x14ac:dyDescent="0.25">
      <c r="A58" s="70">
        <v>41</v>
      </c>
      <c r="B58" s="86" t="s">
        <v>595</v>
      </c>
      <c r="C58" s="86" t="s">
        <v>596</v>
      </c>
      <c r="D58" s="70" t="s">
        <v>466</v>
      </c>
      <c r="E58" s="70" t="s">
        <v>454</v>
      </c>
      <c r="F58" s="70">
        <v>839</v>
      </c>
      <c r="G58" s="70" t="s">
        <v>422</v>
      </c>
      <c r="H58" s="70" t="s">
        <v>462</v>
      </c>
      <c r="I58" s="70">
        <v>4000000000</v>
      </c>
      <c r="J58" s="70" t="s">
        <v>417</v>
      </c>
      <c r="K58" s="78">
        <v>139390</v>
      </c>
      <c r="L58" s="72">
        <v>42370</v>
      </c>
      <c r="M58" s="72">
        <v>42735</v>
      </c>
      <c r="N58" s="70" t="s">
        <v>28</v>
      </c>
      <c r="O58" s="70" t="s">
        <v>29</v>
      </c>
      <c r="P58" s="70" t="s">
        <v>406</v>
      </c>
      <c r="Q58" s="94">
        <v>2921583</v>
      </c>
    </row>
    <row r="59" spans="1:17" ht="57" x14ac:dyDescent="0.25">
      <c r="A59" s="70">
        <v>42</v>
      </c>
      <c r="B59" s="86" t="s">
        <v>597</v>
      </c>
      <c r="C59" s="86" t="s">
        <v>597</v>
      </c>
      <c r="D59" s="70" t="s">
        <v>467</v>
      </c>
      <c r="E59" s="70" t="s">
        <v>454</v>
      </c>
      <c r="F59" s="70">
        <v>839</v>
      </c>
      <c r="G59" s="70" t="s">
        <v>422</v>
      </c>
      <c r="H59" s="70" t="s">
        <v>462</v>
      </c>
      <c r="I59" s="70">
        <v>4000000000</v>
      </c>
      <c r="J59" s="70" t="s">
        <v>417</v>
      </c>
      <c r="K59" s="78">
        <v>330770</v>
      </c>
      <c r="L59" s="72">
        <v>42370</v>
      </c>
      <c r="M59" s="72">
        <v>42735</v>
      </c>
      <c r="N59" s="70" t="s">
        <v>28</v>
      </c>
      <c r="O59" s="70" t="s">
        <v>29</v>
      </c>
      <c r="P59" s="70" t="s">
        <v>406</v>
      </c>
      <c r="Q59" s="94">
        <v>9910090</v>
      </c>
    </row>
    <row r="60" spans="1:17" ht="57" x14ac:dyDescent="0.25">
      <c r="A60" s="70">
        <v>43</v>
      </c>
      <c r="B60" s="86" t="s">
        <v>580</v>
      </c>
      <c r="C60" s="86" t="s">
        <v>581</v>
      </c>
      <c r="D60" s="70" t="s">
        <v>474</v>
      </c>
      <c r="E60" s="70" t="s">
        <v>454</v>
      </c>
      <c r="F60" s="70">
        <v>839</v>
      </c>
      <c r="G60" s="70" t="s">
        <v>422</v>
      </c>
      <c r="H60" s="70" t="s">
        <v>462</v>
      </c>
      <c r="I60" s="70">
        <v>4000000000</v>
      </c>
      <c r="J60" s="70" t="s">
        <v>417</v>
      </c>
      <c r="K60" s="78">
        <v>1102460</v>
      </c>
      <c r="L60" s="72">
        <v>42370</v>
      </c>
      <c r="M60" s="72">
        <v>42735</v>
      </c>
      <c r="N60" s="70" t="s">
        <v>28</v>
      </c>
      <c r="O60" s="70" t="s">
        <v>29</v>
      </c>
      <c r="P60" s="70" t="s">
        <v>406</v>
      </c>
      <c r="Q60" s="94">
        <v>7523040</v>
      </c>
    </row>
    <row r="61" spans="1:17" ht="57" x14ac:dyDescent="0.25">
      <c r="A61" s="70">
        <v>44</v>
      </c>
      <c r="B61" s="86" t="s">
        <v>580</v>
      </c>
      <c r="C61" s="86" t="s">
        <v>581</v>
      </c>
      <c r="D61" s="70" t="s">
        <v>480</v>
      </c>
      <c r="E61" s="70" t="s">
        <v>454</v>
      </c>
      <c r="F61" s="70">
        <v>839</v>
      </c>
      <c r="G61" s="70" t="s">
        <v>422</v>
      </c>
      <c r="H61" s="70" t="s">
        <v>462</v>
      </c>
      <c r="I61" s="70">
        <v>4000000000</v>
      </c>
      <c r="J61" s="70" t="s">
        <v>417</v>
      </c>
      <c r="K61" s="78">
        <v>139390</v>
      </c>
      <c r="L61" s="72">
        <v>42370</v>
      </c>
      <c r="M61" s="72">
        <v>42735</v>
      </c>
      <c r="N61" s="70" t="s">
        <v>28</v>
      </c>
      <c r="O61" s="70" t="s">
        <v>29</v>
      </c>
      <c r="P61" s="70" t="s">
        <v>406</v>
      </c>
      <c r="Q61" s="94">
        <v>5262470</v>
      </c>
    </row>
    <row r="62" spans="1:17" ht="57" x14ac:dyDescent="0.25">
      <c r="A62" s="70">
        <v>45</v>
      </c>
      <c r="B62" s="86" t="s">
        <v>598</v>
      </c>
      <c r="C62" s="86" t="s">
        <v>599</v>
      </c>
      <c r="D62" s="70" t="s">
        <v>524</v>
      </c>
      <c r="E62" s="70" t="s">
        <v>454</v>
      </c>
      <c r="F62" s="70">
        <v>839</v>
      </c>
      <c r="G62" s="70" t="s">
        <v>422</v>
      </c>
      <c r="H62" s="70" t="s">
        <v>462</v>
      </c>
      <c r="I62" s="70">
        <v>4000000000</v>
      </c>
      <c r="J62" s="70" t="s">
        <v>417</v>
      </c>
      <c r="K62" s="78">
        <v>770400</v>
      </c>
      <c r="L62" s="72">
        <v>42370</v>
      </c>
      <c r="M62" s="72">
        <v>42735</v>
      </c>
      <c r="N62" s="70" t="s">
        <v>28</v>
      </c>
      <c r="O62" s="70" t="s">
        <v>29</v>
      </c>
      <c r="P62" s="70" t="s">
        <v>406</v>
      </c>
      <c r="Q62" s="94">
        <v>74530734</v>
      </c>
    </row>
    <row r="63" spans="1:17" ht="57" x14ac:dyDescent="0.25">
      <c r="A63" s="70">
        <v>46</v>
      </c>
      <c r="B63" s="86" t="s">
        <v>601</v>
      </c>
      <c r="C63" s="86" t="s">
        <v>600</v>
      </c>
      <c r="D63" s="70" t="s">
        <v>464</v>
      </c>
      <c r="E63" s="70" t="s">
        <v>454</v>
      </c>
      <c r="F63" s="70">
        <v>839</v>
      </c>
      <c r="G63" s="70" t="s">
        <v>422</v>
      </c>
      <c r="H63" s="70" t="s">
        <v>462</v>
      </c>
      <c r="I63" s="70">
        <v>4000000000</v>
      </c>
      <c r="J63" s="70" t="s">
        <v>417</v>
      </c>
      <c r="K63" s="78">
        <v>348560</v>
      </c>
      <c r="L63" s="72">
        <v>42401</v>
      </c>
      <c r="M63" s="72">
        <v>42735</v>
      </c>
      <c r="N63" s="70" t="s">
        <v>28</v>
      </c>
      <c r="O63" s="70" t="s">
        <v>29</v>
      </c>
      <c r="P63" s="70" t="s">
        <v>406</v>
      </c>
      <c r="Q63" s="94">
        <v>7423050</v>
      </c>
    </row>
    <row r="64" spans="1:17" ht="57" x14ac:dyDescent="0.25">
      <c r="A64" s="70">
        <v>47</v>
      </c>
      <c r="B64" s="86" t="s">
        <v>601</v>
      </c>
      <c r="C64" s="86" t="s">
        <v>600</v>
      </c>
      <c r="D64" s="70" t="s">
        <v>465</v>
      </c>
      <c r="E64" s="70" t="s">
        <v>454</v>
      </c>
      <c r="F64" s="70">
        <v>839</v>
      </c>
      <c r="G64" s="70" t="s">
        <v>422</v>
      </c>
      <c r="H64" s="70" t="s">
        <v>462</v>
      </c>
      <c r="I64" s="70">
        <v>4000000000</v>
      </c>
      <c r="J64" s="70" t="s">
        <v>417</v>
      </c>
      <c r="K64" s="78">
        <v>386240</v>
      </c>
      <c r="L64" s="72">
        <v>42401</v>
      </c>
      <c r="M64" s="72">
        <v>42735</v>
      </c>
      <c r="N64" s="70" t="s">
        <v>28</v>
      </c>
      <c r="O64" s="70" t="s">
        <v>29</v>
      </c>
      <c r="P64" s="70" t="s">
        <v>406</v>
      </c>
      <c r="Q64" s="94">
        <v>7423050</v>
      </c>
    </row>
    <row r="65" spans="1:17" ht="57" x14ac:dyDescent="0.25">
      <c r="A65" s="70">
        <v>48</v>
      </c>
      <c r="B65" s="86" t="s">
        <v>603</v>
      </c>
      <c r="C65" s="86" t="s">
        <v>602</v>
      </c>
      <c r="D65" s="70" t="s">
        <v>468</v>
      </c>
      <c r="E65" s="70" t="s">
        <v>454</v>
      </c>
      <c r="F65" s="70">
        <v>839</v>
      </c>
      <c r="G65" s="70" t="s">
        <v>422</v>
      </c>
      <c r="H65" s="70" t="s">
        <v>462</v>
      </c>
      <c r="I65" s="70">
        <v>4000000000</v>
      </c>
      <c r="J65" s="70" t="s">
        <v>417</v>
      </c>
      <c r="K65" s="78">
        <v>197670</v>
      </c>
      <c r="L65" s="72">
        <v>42401</v>
      </c>
      <c r="M65" s="72">
        <v>42735</v>
      </c>
      <c r="N65" s="70" t="s">
        <v>28</v>
      </c>
      <c r="O65" s="70" t="s">
        <v>29</v>
      </c>
      <c r="P65" s="70" t="s">
        <v>406</v>
      </c>
      <c r="Q65" s="94">
        <v>7424020</v>
      </c>
    </row>
    <row r="66" spans="1:17" ht="57" x14ac:dyDescent="0.25">
      <c r="A66" s="70">
        <v>49</v>
      </c>
      <c r="B66" s="86" t="s">
        <v>605</v>
      </c>
      <c r="C66" s="86" t="s">
        <v>606</v>
      </c>
      <c r="D66" s="70" t="s">
        <v>604</v>
      </c>
      <c r="E66" s="70" t="s">
        <v>454</v>
      </c>
      <c r="F66" s="70">
        <v>839</v>
      </c>
      <c r="G66" s="70" t="s">
        <v>422</v>
      </c>
      <c r="H66" s="70" t="s">
        <v>462</v>
      </c>
      <c r="I66" s="70">
        <v>4000000000</v>
      </c>
      <c r="J66" s="70" t="s">
        <v>417</v>
      </c>
      <c r="K66" s="78">
        <v>124610</v>
      </c>
      <c r="L66" s="72">
        <v>42401</v>
      </c>
      <c r="M66" s="72">
        <v>42735</v>
      </c>
      <c r="N66" s="70" t="s">
        <v>28</v>
      </c>
      <c r="O66" s="70" t="s">
        <v>29</v>
      </c>
      <c r="P66" s="70" t="s">
        <v>406</v>
      </c>
      <c r="Q66" s="94">
        <v>7423070</v>
      </c>
    </row>
    <row r="67" spans="1:17" ht="57" x14ac:dyDescent="0.25">
      <c r="A67" s="70">
        <v>50</v>
      </c>
      <c r="B67" s="86" t="s">
        <v>607</v>
      </c>
      <c r="C67" s="86" t="s">
        <v>608</v>
      </c>
      <c r="D67" s="70" t="s">
        <v>477</v>
      </c>
      <c r="E67" s="70" t="s">
        <v>454</v>
      </c>
      <c r="F67" s="70">
        <v>839</v>
      </c>
      <c r="G67" s="70" t="s">
        <v>422</v>
      </c>
      <c r="H67" s="70" t="s">
        <v>462</v>
      </c>
      <c r="I67" s="70">
        <v>4000000000</v>
      </c>
      <c r="J67" s="70" t="s">
        <v>417</v>
      </c>
      <c r="K67" s="78">
        <v>823680</v>
      </c>
      <c r="L67" s="72">
        <v>42401</v>
      </c>
      <c r="M67" s="72">
        <v>42735</v>
      </c>
      <c r="N67" s="70" t="s">
        <v>28</v>
      </c>
      <c r="O67" s="70" t="s">
        <v>29</v>
      </c>
      <c r="P67" s="70" t="s">
        <v>406</v>
      </c>
      <c r="Q67" s="94">
        <v>7422035</v>
      </c>
    </row>
    <row r="68" spans="1:17" ht="57" x14ac:dyDescent="0.25">
      <c r="A68" s="70">
        <v>51</v>
      </c>
      <c r="B68" s="86" t="s">
        <v>607</v>
      </c>
      <c r="C68" s="86" t="s">
        <v>608</v>
      </c>
      <c r="D68" s="70" t="s">
        <v>478</v>
      </c>
      <c r="E68" s="70" t="s">
        <v>454</v>
      </c>
      <c r="F68" s="70">
        <v>839</v>
      </c>
      <c r="G68" s="70" t="s">
        <v>422</v>
      </c>
      <c r="H68" s="70" t="s">
        <v>462</v>
      </c>
      <c r="I68" s="70">
        <v>4000000000</v>
      </c>
      <c r="J68" s="70" t="s">
        <v>417</v>
      </c>
      <c r="K68" s="78">
        <v>178980</v>
      </c>
      <c r="L68" s="72">
        <v>42401</v>
      </c>
      <c r="M68" s="72">
        <v>42735</v>
      </c>
      <c r="N68" s="70" t="s">
        <v>28</v>
      </c>
      <c r="O68" s="70" t="s">
        <v>29</v>
      </c>
      <c r="P68" s="70" t="s">
        <v>406</v>
      </c>
      <c r="Q68" s="94">
        <v>7422035</v>
      </c>
    </row>
    <row r="69" spans="1:17" ht="57" x14ac:dyDescent="0.25">
      <c r="A69" s="70">
        <v>52</v>
      </c>
      <c r="B69" s="86" t="s">
        <v>580</v>
      </c>
      <c r="C69" s="86" t="s">
        <v>609</v>
      </c>
      <c r="D69" s="70" t="s">
        <v>475</v>
      </c>
      <c r="E69" s="70" t="s">
        <v>454</v>
      </c>
      <c r="F69" s="70">
        <v>839</v>
      </c>
      <c r="G69" s="70" t="s">
        <v>422</v>
      </c>
      <c r="H69" s="70" t="s">
        <v>462</v>
      </c>
      <c r="I69" s="70">
        <v>4000000000</v>
      </c>
      <c r="J69" s="70" t="s">
        <v>417</v>
      </c>
      <c r="K69" s="78">
        <v>787690</v>
      </c>
      <c r="L69" s="72">
        <v>42401</v>
      </c>
      <c r="M69" s="72">
        <v>42735</v>
      </c>
      <c r="N69" s="70" t="s">
        <v>28</v>
      </c>
      <c r="O69" s="70" t="s">
        <v>29</v>
      </c>
      <c r="P69" s="70" t="s">
        <v>406</v>
      </c>
      <c r="Q69" s="94">
        <v>9439000</v>
      </c>
    </row>
    <row r="70" spans="1:17" ht="57" x14ac:dyDescent="0.25">
      <c r="A70" s="70">
        <v>53</v>
      </c>
      <c r="B70" s="86" t="s">
        <v>607</v>
      </c>
      <c r="C70" s="86" t="s">
        <v>610</v>
      </c>
      <c r="D70" s="70" t="s">
        <v>482</v>
      </c>
      <c r="E70" s="70" t="s">
        <v>454</v>
      </c>
      <c r="F70" s="70">
        <v>839</v>
      </c>
      <c r="G70" s="70" t="s">
        <v>422</v>
      </c>
      <c r="H70" s="70" t="s">
        <v>462</v>
      </c>
      <c r="I70" s="70">
        <v>4000000000</v>
      </c>
      <c r="J70" s="70" t="s">
        <v>417</v>
      </c>
      <c r="K70" s="78">
        <v>158230</v>
      </c>
      <c r="L70" s="72">
        <v>42401</v>
      </c>
      <c r="M70" s="72">
        <v>42735</v>
      </c>
      <c r="N70" s="70" t="s">
        <v>28</v>
      </c>
      <c r="O70" s="70" t="s">
        <v>29</v>
      </c>
      <c r="P70" s="70" t="s">
        <v>406</v>
      </c>
      <c r="Q70" s="94">
        <v>7422010</v>
      </c>
    </row>
    <row r="71" spans="1:17" ht="57" x14ac:dyDescent="0.25">
      <c r="A71" s="70">
        <v>54</v>
      </c>
      <c r="B71" s="86" t="s">
        <v>607</v>
      </c>
      <c r="C71" s="86" t="s">
        <v>610</v>
      </c>
      <c r="D71" s="70" t="s">
        <v>485</v>
      </c>
      <c r="E71" s="70" t="s">
        <v>454</v>
      </c>
      <c r="F71" s="70">
        <v>839</v>
      </c>
      <c r="G71" s="70" t="s">
        <v>422</v>
      </c>
      <c r="H71" s="70" t="s">
        <v>462</v>
      </c>
      <c r="I71" s="70">
        <v>4000000000</v>
      </c>
      <c r="J71" s="70" t="s">
        <v>417</v>
      </c>
      <c r="K71" s="78">
        <v>496320</v>
      </c>
      <c r="L71" s="72">
        <v>42401</v>
      </c>
      <c r="M71" s="72">
        <v>42735</v>
      </c>
      <c r="N71" s="70" t="s">
        <v>28</v>
      </c>
      <c r="O71" s="70" t="s">
        <v>29</v>
      </c>
      <c r="P71" s="70" t="s">
        <v>406</v>
      </c>
      <c r="Q71" s="94">
        <v>7422010</v>
      </c>
    </row>
    <row r="72" spans="1:17" ht="57" x14ac:dyDescent="0.25">
      <c r="A72" s="70">
        <v>55</v>
      </c>
      <c r="B72" s="86" t="s">
        <v>612</v>
      </c>
      <c r="C72" s="86" t="s">
        <v>611</v>
      </c>
      <c r="D72" s="70" t="s">
        <v>492</v>
      </c>
      <c r="E72" s="70" t="s">
        <v>454</v>
      </c>
      <c r="F72" s="70">
        <v>839</v>
      </c>
      <c r="G72" s="70" t="s">
        <v>422</v>
      </c>
      <c r="H72" s="70" t="s">
        <v>462</v>
      </c>
      <c r="I72" s="70">
        <v>4000000000</v>
      </c>
      <c r="J72" s="70" t="s">
        <v>417</v>
      </c>
      <c r="K72" s="78">
        <v>4720000</v>
      </c>
      <c r="L72" s="72">
        <v>42430</v>
      </c>
      <c r="M72" s="72">
        <v>42735</v>
      </c>
      <c r="N72" s="97" t="s">
        <v>500</v>
      </c>
      <c r="O72" s="70" t="s">
        <v>29</v>
      </c>
      <c r="P72" s="70" t="s">
        <v>406</v>
      </c>
      <c r="Q72" s="94">
        <v>4510316</v>
      </c>
    </row>
    <row r="73" spans="1:17" ht="57" x14ac:dyDescent="0.25">
      <c r="A73" s="70">
        <v>56</v>
      </c>
      <c r="B73" s="86" t="s">
        <v>612</v>
      </c>
      <c r="C73" s="86" t="s">
        <v>611</v>
      </c>
      <c r="D73" s="70" t="s">
        <v>493</v>
      </c>
      <c r="E73" s="70" t="s">
        <v>454</v>
      </c>
      <c r="F73" s="70">
        <v>839</v>
      </c>
      <c r="G73" s="70" t="s">
        <v>422</v>
      </c>
      <c r="H73" s="70" t="s">
        <v>462</v>
      </c>
      <c r="I73" s="70">
        <v>4000000000</v>
      </c>
      <c r="J73" s="70" t="s">
        <v>417</v>
      </c>
      <c r="K73" s="78">
        <v>2950000</v>
      </c>
      <c r="L73" s="72">
        <v>42430</v>
      </c>
      <c r="M73" s="72">
        <v>42735</v>
      </c>
      <c r="N73" s="97" t="s">
        <v>500</v>
      </c>
      <c r="O73" s="70" t="s">
        <v>29</v>
      </c>
      <c r="P73" s="70" t="s">
        <v>406</v>
      </c>
      <c r="Q73" s="94">
        <v>4510316</v>
      </c>
    </row>
    <row r="74" spans="1:17" ht="57" x14ac:dyDescent="0.25">
      <c r="A74" s="70">
        <v>57</v>
      </c>
      <c r="B74" s="86" t="s">
        <v>612</v>
      </c>
      <c r="C74" s="86" t="s">
        <v>611</v>
      </c>
      <c r="D74" s="70" t="s">
        <v>494</v>
      </c>
      <c r="E74" s="70" t="s">
        <v>454</v>
      </c>
      <c r="F74" s="70">
        <v>839</v>
      </c>
      <c r="G74" s="70" t="s">
        <v>422</v>
      </c>
      <c r="H74" s="70" t="s">
        <v>462</v>
      </c>
      <c r="I74" s="70">
        <v>4000000000</v>
      </c>
      <c r="J74" s="70" t="s">
        <v>417</v>
      </c>
      <c r="K74" s="78">
        <v>2950000</v>
      </c>
      <c r="L74" s="72">
        <v>42430</v>
      </c>
      <c r="M74" s="72">
        <v>42735</v>
      </c>
      <c r="N74" s="97" t="s">
        <v>500</v>
      </c>
      <c r="O74" s="70" t="s">
        <v>29</v>
      </c>
      <c r="P74" s="70" t="s">
        <v>406</v>
      </c>
      <c r="Q74" s="94">
        <v>4510316</v>
      </c>
    </row>
    <row r="75" spans="1:17" ht="57" x14ac:dyDescent="0.25">
      <c r="A75" s="70">
        <v>58</v>
      </c>
      <c r="B75" s="86" t="s">
        <v>607</v>
      </c>
      <c r="C75" s="86" t="s">
        <v>613</v>
      </c>
      <c r="D75" s="70" t="s">
        <v>471</v>
      </c>
      <c r="E75" s="70" t="s">
        <v>454</v>
      </c>
      <c r="F75" s="70">
        <v>839</v>
      </c>
      <c r="G75" s="70" t="s">
        <v>422</v>
      </c>
      <c r="H75" s="70" t="s">
        <v>462</v>
      </c>
      <c r="I75" s="70">
        <v>4000000000</v>
      </c>
      <c r="J75" s="70" t="s">
        <v>417</v>
      </c>
      <c r="K75" s="78">
        <v>155530</v>
      </c>
      <c r="L75" s="72">
        <v>42461</v>
      </c>
      <c r="M75" s="72">
        <v>42735</v>
      </c>
      <c r="N75" s="70" t="s">
        <v>28</v>
      </c>
      <c r="O75" s="70" t="s">
        <v>29</v>
      </c>
      <c r="P75" s="70" t="s">
        <v>406</v>
      </c>
      <c r="Q75" s="94">
        <v>7422080</v>
      </c>
    </row>
    <row r="76" spans="1:17" ht="57" x14ac:dyDescent="0.25">
      <c r="A76" s="70">
        <v>59</v>
      </c>
      <c r="B76" s="86" t="s">
        <v>607</v>
      </c>
      <c r="C76" s="86" t="s">
        <v>613</v>
      </c>
      <c r="D76" s="70" t="s">
        <v>472</v>
      </c>
      <c r="E76" s="70" t="s">
        <v>454</v>
      </c>
      <c r="F76" s="70">
        <v>839</v>
      </c>
      <c r="G76" s="70" t="s">
        <v>422</v>
      </c>
      <c r="H76" s="70" t="s">
        <v>462</v>
      </c>
      <c r="I76" s="70">
        <v>4000000000</v>
      </c>
      <c r="J76" s="70" t="s">
        <v>417</v>
      </c>
      <c r="K76" s="78">
        <v>143040</v>
      </c>
      <c r="L76" s="72">
        <v>42461</v>
      </c>
      <c r="M76" s="72">
        <v>42735</v>
      </c>
      <c r="N76" s="70" t="s">
        <v>28</v>
      </c>
      <c r="O76" s="70" t="s">
        <v>29</v>
      </c>
      <c r="P76" s="70" t="s">
        <v>406</v>
      </c>
      <c r="Q76" s="94">
        <v>9910090</v>
      </c>
    </row>
    <row r="77" spans="1:17" ht="57" x14ac:dyDescent="0.25">
      <c r="A77" s="70">
        <v>60</v>
      </c>
      <c r="B77" s="86" t="s">
        <v>607</v>
      </c>
      <c r="C77" s="86" t="s">
        <v>613</v>
      </c>
      <c r="D77" s="70" t="s">
        <v>473</v>
      </c>
      <c r="E77" s="70" t="s">
        <v>454</v>
      </c>
      <c r="F77" s="70">
        <v>839</v>
      </c>
      <c r="G77" s="70" t="s">
        <v>422</v>
      </c>
      <c r="H77" s="70" t="s">
        <v>462</v>
      </c>
      <c r="I77" s="70">
        <v>4000000000</v>
      </c>
      <c r="J77" s="70" t="s">
        <v>417</v>
      </c>
      <c r="K77" s="78">
        <v>155770</v>
      </c>
      <c r="L77" s="72">
        <v>42461</v>
      </c>
      <c r="M77" s="72">
        <v>42735</v>
      </c>
      <c r="N77" s="70" t="s">
        <v>28</v>
      </c>
      <c r="O77" s="70" t="s">
        <v>29</v>
      </c>
      <c r="P77" s="70" t="s">
        <v>406</v>
      </c>
      <c r="Q77" s="94">
        <v>7422080</v>
      </c>
    </row>
    <row r="78" spans="1:17" ht="57" x14ac:dyDescent="0.25">
      <c r="A78" s="70">
        <v>61</v>
      </c>
      <c r="B78" s="86" t="s">
        <v>580</v>
      </c>
      <c r="C78" s="86" t="s">
        <v>614</v>
      </c>
      <c r="D78" s="70" t="s">
        <v>476</v>
      </c>
      <c r="E78" s="70" t="s">
        <v>454</v>
      </c>
      <c r="F78" s="70">
        <v>839</v>
      </c>
      <c r="G78" s="70" t="s">
        <v>422</v>
      </c>
      <c r="H78" s="70" t="s">
        <v>462</v>
      </c>
      <c r="I78" s="70">
        <v>4000000000</v>
      </c>
      <c r="J78" s="70" t="s">
        <v>417</v>
      </c>
      <c r="K78" s="78">
        <v>160370</v>
      </c>
      <c r="L78" s="72">
        <v>42461</v>
      </c>
      <c r="M78" s="72">
        <v>42735</v>
      </c>
      <c r="N78" s="70" t="s">
        <v>28</v>
      </c>
      <c r="O78" s="70" t="s">
        <v>29</v>
      </c>
      <c r="P78" s="70" t="s">
        <v>406</v>
      </c>
      <c r="Q78" s="94">
        <v>5262410</v>
      </c>
    </row>
    <row r="79" spans="1:17" ht="57" x14ac:dyDescent="0.25">
      <c r="A79" s="70">
        <v>62</v>
      </c>
      <c r="B79" s="86" t="s">
        <v>607</v>
      </c>
      <c r="C79" s="86" t="s">
        <v>615</v>
      </c>
      <c r="D79" s="70" t="s">
        <v>479</v>
      </c>
      <c r="E79" s="70" t="s">
        <v>454</v>
      </c>
      <c r="F79" s="70">
        <v>839</v>
      </c>
      <c r="G79" s="70" t="s">
        <v>422</v>
      </c>
      <c r="H79" s="70" t="s">
        <v>462</v>
      </c>
      <c r="I79" s="70">
        <v>4000000000</v>
      </c>
      <c r="J79" s="70" t="s">
        <v>417</v>
      </c>
      <c r="K79" s="78">
        <v>105600</v>
      </c>
      <c r="L79" s="72">
        <v>42461</v>
      </c>
      <c r="M79" s="72">
        <v>42735</v>
      </c>
      <c r="N79" s="70" t="s">
        <v>28</v>
      </c>
      <c r="O79" s="70" t="s">
        <v>29</v>
      </c>
      <c r="P79" s="70" t="s">
        <v>406</v>
      </c>
      <c r="Q79" s="94">
        <v>7422050</v>
      </c>
    </row>
    <row r="80" spans="1:17" ht="57" x14ac:dyDescent="0.25">
      <c r="A80" s="70">
        <v>63</v>
      </c>
      <c r="B80" s="86" t="s">
        <v>580</v>
      </c>
      <c r="C80" s="86" t="s">
        <v>616</v>
      </c>
      <c r="D80" s="70" t="s">
        <v>481</v>
      </c>
      <c r="E80" s="70" t="s">
        <v>454</v>
      </c>
      <c r="F80" s="70">
        <v>839</v>
      </c>
      <c r="G80" s="70" t="s">
        <v>422</v>
      </c>
      <c r="H80" s="70" t="s">
        <v>462</v>
      </c>
      <c r="I80" s="70">
        <v>4000000000</v>
      </c>
      <c r="J80" s="70" t="s">
        <v>417</v>
      </c>
      <c r="K80" s="78">
        <v>190080</v>
      </c>
      <c r="L80" s="72">
        <v>42461</v>
      </c>
      <c r="M80" s="72">
        <v>42735</v>
      </c>
      <c r="N80" s="70" t="s">
        <v>28</v>
      </c>
      <c r="O80" s="70" t="s">
        <v>29</v>
      </c>
      <c r="P80" s="70" t="s">
        <v>406</v>
      </c>
      <c r="Q80" s="94">
        <v>2944110</v>
      </c>
    </row>
    <row r="81" spans="1:17" ht="57" x14ac:dyDescent="0.25">
      <c r="A81" s="70">
        <v>64</v>
      </c>
      <c r="B81" s="86" t="s">
        <v>607</v>
      </c>
      <c r="C81" s="86" t="s">
        <v>610</v>
      </c>
      <c r="D81" s="70" t="s">
        <v>486</v>
      </c>
      <c r="E81" s="70" t="s">
        <v>454</v>
      </c>
      <c r="F81" s="70">
        <v>839</v>
      </c>
      <c r="G81" s="70" t="s">
        <v>422</v>
      </c>
      <c r="H81" s="70" t="s">
        <v>462</v>
      </c>
      <c r="I81" s="70">
        <v>4000000000</v>
      </c>
      <c r="J81" s="70" t="s">
        <v>417</v>
      </c>
      <c r="K81" s="78">
        <v>133060</v>
      </c>
      <c r="L81" s="72">
        <v>42461</v>
      </c>
      <c r="M81" s="72">
        <v>42735</v>
      </c>
      <c r="N81" s="70" t="s">
        <v>28</v>
      </c>
      <c r="O81" s="70" t="s">
        <v>29</v>
      </c>
      <c r="P81" s="70" t="s">
        <v>406</v>
      </c>
      <c r="Q81" s="94">
        <v>7422010</v>
      </c>
    </row>
    <row r="82" spans="1:17" ht="57" x14ac:dyDescent="0.25">
      <c r="A82" s="70">
        <v>65</v>
      </c>
      <c r="B82" s="86" t="s">
        <v>603</v>
      </c>
      <c r="C82" s="86" t="s">
        <v>607</v>
      </c>
      <c r="D82" s="70" t="s">
        <v>487</v>
      </c>
      <c r="E82" s="70" t="s">
        <v>454</v>
      </c>
      <c r="F82" s="70">
        <v>839</v>
      </c>
      <c r="G82" s="70" t="s">
        <v>422</v>
      </c>
      <c r="H82" s="70" t="s">
        <v>462</v>
      </c>
      <c r="I82" s="70">
        <v>4000000000</v>
      </c>
      <c r="J82" s="70" t="s">
        <v>417</v>
      </c>
      <c r="K82" s="78">
        <v>374880</v>
      </c>
      <c r="L82" s="72">
        <v>42461</v>
      </c>
      <c r="M82" s="72">
        <v>42735</v>
      </c>
      <c r="N82" s="70" t="s">
        <v>28</v>
      </c>
      <c r="O82" s="70" t="s">
        <v>29</v>
      </c>
      <c r="P82" s="70" t="s">
        <v>406</v>
      </c>
      <c r="Q82" s="94">
        <v>7424020</v>
      </c>
    </row>
    <row r="83" spans="1:17" ht="57" x14ac:dyDescent="0.25">
      <c r="A83" s="70">
        <v>66</v>
      </c>
      <c r="B83" s="86" t="s">
        <v>607</v>
      </c>
      <c r="C83" s="86" t="s">
        <v>617</v>
      </c>
      <c r="D83" s="70" t="s">
        <v>490</v>
      </c>
      <c r="E83" s="70" t="s">
        <v>454</v>
      </c>
      <c r="F83" s="70">
        <v>839</v>
      </c>
      <c r="G83" s="70" t="s">
        <v>422</v>
      </c>
      <c r="H83" s="70" t="s">
        <v>462</v>
      </c>
      <c r="I83" s="70">
        <v>4000000000</v>
      </c>
      <c r="J83" s="70" t="s">
        <v>417</v>
      </c>
      <c r="K83" s="78">
        <v>137280</v>
      </c>
      <c r="L83" s="72">
        <v>42461</v>
      </c>
      <c r="M83" s="72">
        <v>42735</v>
      </c>
      <c r="N83" s="70" t="s">
        <v>28</v>
      </c>
      <c r="O83" s="70" t="s">
        <v>29</v>
      </c>
      <c r="P83" s="70" t="s">
        <v>406</v>
      </c>
      <c r="Q83" s="94">
        <v>7525050</v>
      </c>
    </row>
    <row r="84" spans="1:17" ht="57" x14ac:dyDescent="0.25">
      <c r="A84" s="70">
        <v>67</v>
      </c>
      <c r="B84" s="86" t="s">
        <v>607</v>
      </c>
      <c r="C84" s="86" t="s">
        <v>610</v>
      </c>
      <c r="D84" s="70" t="s">
        <v>483</v>
      </c>
      <c r="E84" s="70" t="s">
        <v>454</v>
      </c>
      <c r="F84" s="70">
        <v>839</v>
      </c>
      <c r="G84" s="70" t="s">
        <v>422</v>
      </c>
      <c r="H84" s="70" t="s">
        <v>462</v>
      </c>
      <c r="I84" s="70">
        <v>4000000000</v>
      </c>
      <c r="J84" s="70" t="s">
        <v>417</v>
      </c>
      <c r="K84" s="78">
        <v>212890</v>
      </c>
      <c r="L84" s="72">
        <v>42552</v>
      </c>
      <c r="M84" s="72">
        <v>42735</v>
      </c>
      <c r="N84" s="70" t="s">
        <v>28</v>
      </c>
      <c r="O84" s="70" t="s">
        <v>29</v>
      </c>
      <c r="P84" s="70" t="s">
        <v>406</v>
      </c>
      <c r="Q84" s="94">
        <v>7422020</v>
      </c>
    </row>
    <row r="85" spans="1:17" ht="57" x14ac:dyDescent="0.25">
      <c r="A85" s="70">
        <v>68</v>
      </c>
      <c r="B85" s="86" t="s">
        <v>607</v>
      </c>
      <c r="C85" s="86" t="s">
        <v>618</v>
      </c>
      <c r="D85" s="70" t="s">
        <v>484</v>
      </c>
      <c r="E85" s="70" t="s">
        <v>454</v>
      </c>
      <c r="F85" s="70">
        <v>839</v>
      </c>
      <c r="G85" s="70" t="s">
        <v>422</v>
      </c>
      <c r="H85" s="70" t="s">
        <v>462</v>
      </c>
      <c r="I85" s="70">
        <v>4000000000</v>
      </c>
      <c r="J85" s="70" t="s">
        <v>417</v>
      </c>
      <c r="K85" s="78">
        <v>278220</v>
      </c>
      <c r="L85" s="72">
        <v>42552</v>
      </c>
      <c r="M85" s="72">
        <v>42735</v>
      </c>
      <c r="N85" s="70" t="s">
        <v>28</v>
      </c>
      <c r="O85" s="70" t="s">
        <v>29</v>
      </c>
      <c r="P85" s="70" t="s">
        <v>406</v>
      </c>
      <c r="Q85" s="94">
        <v>7422013</v>
      </c>
    </row>
    <row r="86" spans="1:17" ht="85.5" x14ac:dyDescent="0.25">
      <c r="A86" s="70">
        <v>69</v>
      </c>
      <c r="B86" s="86" t="s">
        <v>607</v>
      </c>
      <c r="C86" s="86" t="s">
        <v>617</v>
      </c>
      <c r="D86" s="70" t="s">
        <v>488</v>
      </c>
      <c r="E86" s="70" t="s">
        <v>454</v>
      </c>
      <c r="F86" s="70">
        <v>839</v>
      </c>
      <c r="G86" s="70" t="s">
        <v>422</v>
      </c>
      <c r="H86" s="70" t="s">
        <v>462</v>
      </c>
      <c r="I86" s="70">
        <v>4000000000</v>
      </c>
      <c r="J86" s="70" t="s">
        <v>417</v>
      </c>
      <c r="K86" s="78">
        <v>316800</v>
      </c>
      <c r="L86" s="72">
        <v>42552</v>
      </c>
      <c r="M86" s="72">
        <v>42735</v>
      </c>
      <c r="N86" s="70" t="s">
        <v>28</v>
      </c>
      <c r="O86" s="70" t="s">
        <v>29</v>
      </c>
      <c r="P86" s="70" t="s">
        <v>406</v>
      </c>
      <c r="Q86" s="94">
        <v>7525050</v>
      </c>
    </row>
    <row r="87" spans="1:17" ht="57" x14ac:dyDescent="0.25">
      <c r="A87" s="70">
        <v>70</v>
      </c>
      <c r="B87" s="86" t="s">
        <v>607</v>
      </c>
      <c r="C87" s="86" t="s">
        <v>617</v>
      </c>
      <c r="D87" s="70" t="s">
        <v>489</v>
      </c>
      <c r="E87" s="70" t="s">
        <v>454</v>
      </c>
      <c r="F87" s="70">
        <v>839</v>
      </c>
      <c r="G87" s="70" t="s">
        <v>422</v>
      </c>
      <c r="H87" s="70" t="s">
        <v>462</v>
      </c>
      <c r="I87" s="70">
        <v>4000000000</v>
      </c>
      <c r="J87" s="70" t="s">
        <v>417</v>
      </c>
      <c r="K87" s="78">
        <v>120380</v>
      </c>
      <c r="L87" s="72">
        <v>42552</v>
      </c>
      <c r="M87" s="72">
        <v>42735</v>
      </c>
      <c r="N87" s="70" t="s">
        <v>28</v>
      </c>
      <c r="O87" s="70" t="s">
        <v>29</v>
      </c>
      <c r="P87" s="70" t="s">
        <v>406</v>
      </c>
      <c r="Q87" s="94">
        <v>7440090</v>
      </c>
    </row>
    <row r="88" spans="1:17" ht="57" x14ac:dyDescent="0.25">
      <c r="A88" s="70">
        <v>71</v>
      </c>
      <c r="B88" s="86" t="s">
        <v>607</v>
      </c>
      <c r="C88" s="86" t="s">
        <v>617</v>
      </c>
      <c r="D88" s="70" t="s">
        <v>491</v>
      </c>
      <c r="E88" s="70" t="s">
        <v>454</v>
      </c>
      <c r="F88" s="70">
        <v>839</v>
      </c>
      <c r="G88" s="70" t="s">
        <v>422</v>
      </c>
      <c r="H88" s="70" t="s">
        <v>462</v>
      </c>
      <c r="I88" s="70">
        <v>4000000000</v>
      </c>
      <c r="J88" s="70" t="s">
        <v>417</v>
      </c>
      <c r="K88" s="78">
        <v>316800</v>
      </c>
      <c r="L88" s="72">
        <v>42552</v>
      </c>
      <c r="M88" s="72">
        <v>42735</v>
      </c>
      <c r="N88" s="70" t="s">
        <v>28</v>
      </c>
      <c r="O88" s="70" t="s">
        <v>29</v>
      </c>
      <c r="P88" s="70" t="s">
        <v>406</v>
      </c>
      <c r="Q88" s="94">
        <v>7423060</v>
      </c>
    </row>
    <row r="89" spans="1:17" ht="57" x14ac:dyDescent="0.25">
      <c r="A89" s="70">
        <v>72</v>
      </c>
      <c r="B89" s="86" t="s">
        <v>612</v>
      </c>
      <c r="C89" s="86" t="s">
        <v>611</v>
      </c>
      <c r="D89" s="70" t="s">
        <v>495</v>
      </c>
      <c r="E89" s="70" t="s">
        <v>454</v>
      </c>
      <c r="F89" s="70">
        <v>839</v>
      </c>
      <c r="G89" s="70" t="s">
        <v>422</v>
      </c>
      <c r="H89" s="70" t="s">
        <v>462</v>
      </c>
      <c r="I89" s="70">
        <v>4000000000</v>
      </c>
      <c r="J89" s="70" t="s">
        <v>417</v>
      </c>
      <c r="K89" s="78">
        <v>2950000</v>
      </c>
      <c r="L89" s="72">
        <v>42583</v>
      </c>
      <c r="M89" s="72">
        <v>42735</v>
      </c>
      <c r="N89" s="97" t="s">
        <v>500</v>
      </c>
      <c r="O89" s="70" t="s">
        <v>29</v>
      </c>
      <c r="P89" s="70" t="s">
        <v>406</v>
      </c>
      <c r="Q89" s="94">
        <v>4510316</v>
      </c>
    </row>
    <row r="90" spans="1:17" ht="57" x14ac:dyDescent="0.25">
      <c r="A90" s="70">
        <v>73</v>
      </c>
      <c r="B90" s="86" t="s">
        <v>612</v>
      </c>
      <c r="C90" s="86" t="s">
        <v>611</v>
      </c>
      <c r="D90" s="70" t="s">
        <v>496</v>
      </c>
      <c r="E90" s="70" t="s">
        <v>454</v>
      </c>
      <c r="F90" s="70">
        <v>839</v>
      </c>
      <c r="G90" s="70" t="s">
        <v>422</v>
      </c>
      <c r="H90" s="70" t="s">
        <v>462</v>
      </c>
      <c r="I90" s="70">
        <v>4000000000</v>
      </c>
      <c r="J90" s="70" t="s">
        <v>417</v>
      </c>
      <c r="K90" s="78">
        <v>2950000</v>
      </c>
      <c r="L90" s="72">
        <v>42583</v>
      </c>
      <c r="M90" s="72">
        <v>42735</v>
      </c>
      <c r="N90" s="97" t="s">
        <v>500</v>
      </c>
      <c r="O90" s="70" t="s">
        <v>29</v>
      </c>
      <c r="P90" s="70" t="s">
        <v>406</v>
      </c>
      <c r="Q90" s="94">
        <v>4510316</v>
      </c>
    </row>
    <row r="91" spans="1:17" ht="57" x14ac:dyDescent="0.25">
      <c r="A91" s="70">
        <v>74</v>
      </c>
      <c r="B91" s="86" t="s">
        <v>619</v>
      </c>
      <c r="C91" s="86" t="s">
        <v>620</v>
      </c>
      <c r="D91" s="70" t="s">
        <v>502</v>
      </c>
      <c r="E91" s="70" t="s">
        <v>454</v>
      </c>
      <c r="F91" s="70">
        <v>839</v>
      </c>
      <c r="G91" s="70" t="s">
        <v>422</v>
      </c>
      <c r="H91" s="70" t="s">
        <v>462</v>
      </c>
      <c r="I91" s="70">
        <v>4000000000</v>
      </c>
      <c r="J91" s="70" t="s">
        <v>417</v>
      </c>
      <c r="K91" s="78">
        <v>24780000</v>
      </c>
      <c r="L91" s="72">
        <v>42401</v>
      </c>
      <c r="M91" s="72">
        <v>42735</v>
      </c>
      <c r="N91" s="97" t="s">
        <v>500</v>
      </c>
      <c r="O91" s="70" t="s">
        <v>29</v>
      </c>
      <c r="P91" s="70" t="s">
        <v>406</v>
      </c>
      <c r="Q91" s="94">
        <v>4520510</v>
      </c>
    </row>
    <row r="92" spans="1:17" ht="57" x14ac:dyDescent="0.25">
      <c r="A92" s="70">
        <v>75</v>
      </c>
      <c r="B92" s="86" t="s">
        <v>619</v>
      </c>
      <c r="C92" s="86" t="s">
        <v>620</v>
      </c>
      <c r="D92" s="70" t="s">
        <v>503</v>
      </c>
      <c r="E92" s="70" t="s">
        <v>454</v>
      </c>
      <c r="F92" s="70">
        <v>839</v>
      </c>
      <c r="G92" s="70" t="s">
        <v>422</v>
      </c>
      <c r="H92" s="70" t="s">
        <v>462</v>
      </c>
      <c r="I92" s="70">
        <v>4000000000</v>
      </c>
      <c r="J92" s="70" t="s">
        <v>417</v>
      </c>
      <c r="K92" s="78">
        <v>2537000</v>
      </c>
      <c r="L92" s="72">
        <v>42401</v>
      </c>
      <c r="M92" s="72">
        <v>42735</v>
      </c>
      <c r="N92" s="97" t="s">
        <v>500</v>
      </c>
      <c r="O92" s="70" t="s">
        <v>29</v>
      </c>
      <c r="P92" s="70" t="s">
        <v>406</v>
      </c>
      <c r="Q92" s="94">
        <v>4526020</v>
      </c>
    </row>
    <row r="93" spans="1:17" ht="57" x14ac:dyDescent="0.25">
      <c r="A93" s="70">
        <v>76</v>
      </c>
      <c r="B93" s="86" t="s">
        <v>621</v>
      </c>
      <c r="C93" s="86" t="s">
        <v>622</v>
      </c>
      <c r="D93" s="70" t="s">
        <v>507</v>
      </c>
      <c r="E93" s="70" t="s">
        <v>415</v>
      </c>
      <c r="F93" s="70">
        <v>839</v>
      </c>
      <c r="G93" s="70" t="s">
        <v>422</v>
      </c>
      <c r="H93" s="70" t="s">
        <v>462</v>
      </c>
      <c r="I93" s="70">
        <v>4000000000</v>
      </c>
      <c r="J93" s="70" t="s">
        <v>417</v>
      </c>
      <c r="K93" s="78">
        <v>1770000</v>
      </c>
      <c r="L93" s="72">
        <v>42401</v>
      </c>
      <c r="M93" s="72">
        <v>42735</v>
      </c>
      <c r="N93" s="97" t="s">
        <v>74</v>
      </c>
      <c r="O93" s="70" t="s">
        <v>29</v>
      </c>
      <c r="P93" s="70" t="s">
        <v>406</v>
      </c>
      <c r="Q93" s="94">
        <v>2918533</v>
      </c>
    </row>
    <row r="94" spans="1:17" ht="57" x14ac:dyDescent="0.25">
      <c r="A94" s="70">
        <v>77</v>
      </c>
      <c r="B94" s="86" t="s">
        <v>624</v>
      </c>
      <c r="C94" s="86" t="s">
        <v>623</v>
      </c>
      <c r="D94" s="70" t="s">
        <v>509</v>
      </c>
      <c r="E94" s="70" t="s">
        <v>415</v>
      </c>
      <c r="F94" s="70">
        <v>796</v>
      </c>
      <c r="G94" s="70" t="s">
        <v>420</v>
      </c>
      <c r="H94" s="70" t="s">
        <v>462</v>
      </c>
      <c r="I94" s="70">
        <v>4000000000</v>
      </c>
      <c r="J94" s="70" t="s">
        <v>417</v>
      </c>
      <c r="K94" s="78">
        <v>2655000</v>
      </c>
      <c r="L94" s="72">
        <v>42401</v>
      </c>
      <c r="M94" s="72">
        <v>42735</v>
      </c>
      <c r="N94" s="97" t="s">
        <v>74</v>
      </c>
      <c r="O94" s="97" t="s">
        <v>510</v>
      </c>
      <c r="P94" s="70" t="s">
        <v>406</v>
      </c>
      <c r="Q94" s="94">
        <v>3410420</v>
      </c>
    </row>
    <row r="95" spans="1:17" ht="57" x14ac:dyDescent="0.25">
      <c r="A95" s="70">
        <v>78</v>
      </c>
      <c r="B95" s="86" t="s">
        <v>625</v>
      </c>
      <c r="C95" s="86" t="s">
        <v>626</v>
      </c>
      <c r="D95" s="70" t="s">
        <v>371</v>
      </c>
      <c r="E95" s="70" t="s">
        <v>415</v>
      </c>
      <c r="F95" s="70">
        <v>796</v>
      </c>
      <c r="G95" s="70" t="s">
        <v>420</v>
      </c>
      <c r="H95" s="70" t="s">
        <v>462</v>
      </c>
      <c r="I95" s="70">
        <v>4000000000</v>
      </c>
      <c r="J95" s="70" t="s">
        <v>417</v>
      </c>
      <c r="K95" s="78">
        <v>2065000</v>
      </c>
      <c r="L95" s="72">
        <v>42401</v>
      </c>
      <c r="M95" s="72">
        <v>42735</v>
      </c>
      <c r="N95" s="97" t="s">
        <v>74</v>
      </c>
      <c r="O95" s="97" t="s">
        <v>510</v>
      </c>
      <c r="P95" s="70" t="s">
        <v>406</v>
      </c>
      <c r="Q95" s="94">
        <v>3211160</v>
      </c>
    </row>
    <row r="96" spans="1:17" ht="57" x14ac:dyDescent="0.25">
      <c r="A96" s="70">
        <v>79</v>
      </c>
      <c r="B96" s="86" t="s">
        <v>595</v>
      </c>
      <c r="C96" s="86" t="s">
        <v>627</v>
      </c>
      <c r="D96" s="70" t="s">
        <v>506</v>
      </c>
      <c r="E96" s="70" t="s">
        <v>454</v>
      </c>
      <c r="F96" s="70">
        <v>839</v>
      </c>
      <c r="G96" s="70" t="s">
        <v>422</v>
      </c>
      <c r="H96" s="70" t="s">
        <v>462</v>
      </c>
      <c r="I96" s="70">
        <v>4000000000</v>
      </c>
      <c r="J96" s="70" t="s">
        <v>417</v>
      </c>
      <c r="K96" s="78">
        <v>413000</v>
      </c>
      <c r="L96" s="72">
        <v>42430</v>
      </c>
      <c r="M96" s="72">
        <v>42735</v>
      </c>
      <c r="N96" s="97" t="s">
        <v>74</v>
      </c>
      <c r="O96" s="70" t="s">
        <v>29</v>
      </c>
      <c r="P96" s="70" t="s">
        <v>406</v>
      </c>
      <c r="Q96" s="94">
        <v>5262710</v>
      </c>
    </row>
    <row r="97" spans="1:17" ht="57" x14ac:dyDescent="0.25">
      <c r="A97" s="70">
        <v>80</v>
      </c>
      <c r="B97" s="86" t="s">
        <v>628</v>
      </c>
      <c r="C97" s="86" t="s">
        <v>629</v>
      </c>
      <c r="D97" s="70" t="s">
        <v>497</v>
      </c>
      <c r="E97" s="70" t="s">
        <v>454</v>
      </c>
      <c r="F97" s="70">
        <v>839</v>
      </c>
      <c r="G97" s="70" t="s">
        <v>422</v>
      </c>
      <c r="H97" s="70" t="s">
        <v>462</v>
      </c>
      <c r="I97" s="70">
        <v>4000000000</v>
      </c>
      <c r="J97" s="70" t="s">
        <v>417</v>
      </c>
      <c r="K97" s="78">
        <v>3009000</v>
      </c>
      <c r="L97" s="72">
        <v>42430</v>
      </c>
      <c r="M97" s="72">
        <v>42735</v>
      </c>
      <c r="N97" s="97" t="s">
        <v>500</v>
      </c>
      <c r="O97" s="70" t="s">
        <v>29</v>
      </c>
      <c r="P97" s="70" t="s">
        <v>406</v>
      </c>
      <c r="Q97" s="94">
        <v>7423060</v>
      </c>
    </row>
    <row r="98" spans="1:17" ht="57" x14ac:dyDescent="0.25">
      <c r="A98" s="70">
        <v>81</v>
      </c>
      <c r="B98" s="86" t="s">
        <v>631</v>
      </c>
      <c r="C98" s="86" t="s">
        <v>630</v>
      </c>
      <c r="D98" s="70" t="s">
        <v>513</v>
      </c>
      <c r="E98" s="70" t="s">
        <v>415</v>
      </c>
      <c r="F98" s="70">
        <v>796</v>
      </c>
      <c r="G98" s="70" t="s">
        <v>420</v>
      </c>
      <c r="H98" s="70" t="s">
        <v>514</v>
      </c>
      <c r="I98" s="70">
        <v>4000000000</v>
      </c>
      <c r="J98" s="70" t="s">
        <v>417</v>
      </c>
      <c r="K98" s="78">
        <v>1551700</v>
      </c>
      <c r="L98" s="72">
        <v>42430</v>
      </c>
      <c r="M98" s="72">
        <v>42735</v>
      </c>
      <c r="N98" s="70" t="s">
        <v>28</v>
      </c>
      <c r="O98" s="70" t="s">
        <v>29</v>
      </c>
      <c r="P98" s="70" t="s">
        <v>406</v>
      </c>
      <c r="Q98" s="94">
        <v>3221137</v>
      </c>
    </row>
    <row r="99" spans="1:17" ht="57" x14ac:dyDescent="0.25">
      <c r="A99" s="70">
        <v>82</v>
      </c>
      <c r="B99" s="86" t="s">
        <v>563</v>
      </c>
      <c r="C99" s="86" t="s">
        <v>632</v>
      </c>
      <c r="D99" s="70" t="s">
        <v>515</v>
      </c>
      <c r="E99" s="70" t="s">
        <v>415</v>
      </c>
      <c r="F99" s="70">
        <v>796</v>
      </c>
      <c r="G99" s="70" t="s">
        <v>420</v>
      </c>
      <c r="H99" s="70" t="s">
        <v>462</v>
      </c>
      <c r="I99" s="70">
        <v>4000000000</v>
      </c>
      <c r="J99" s="70" t="s">
        <v>417</v>
      </c>
      <c r="K99" s="78">
        <v>1003000</v>
      </c>
      <c r="L99" s="72">
        <v>42430</v>
      </c>
      <c r="M99" s="72">
        <v>42735</v>
      </c>
      <c r="N99" s="97" t="s">
        <v>74</v>
      </c>
      <c r="O99" s="70" t="s">
        <v>29</v>
      </c>
      <c r="P99" s="70" t="s">
        <v>406</v>
      </c>
      <c r="Q99" s="94">
        <v>2915405</v>
      </c>
    </row>
    <row r="100" spans="1:17" ht="57" x14ac:dyDescent="0.25">
      <c r="A100" s="70">
        <v>83</v>
      </c>
      <c r="B100" s="86" t="s">
        <v>563</v>
      </c>
      <c r="C100" s="86" t="s">
        <v>632</v>
      </c>
      <c r="D100" s="70" t="s">
        <v>519</v>
      </c>
      <c r="E100" s="70" t="s">
        <v>415</v>
      </c>
      <c r="F100" s="70">
        <v>796</v>
      </c>
      <c r="G100" s="70" t="s">
        <v>420</v>
      </c>
      <c r="H100" s="70" t="s">
        <v>518</v>
      </c>
      <c r="I100" s="70">
        <v>4000000000</v>
      </c>
      <c r="J100" s="70" t="s">
        <v>417</v>
      </c>
      <c r="K100" s="78">
        <v>2950000</v>
      </c>
      <c r="L100" s="72">
        <v>42430</v>
      </c>
      <c r="M100" s="72">
        <v>42735</v>
      </c>
      <c r="N100" s="97" t="s">
        <v>74</v>
      </c>
      <c r="O100" s="70" t="s">
        <v>29</v>
      </c>
      <c r="P100" s="70" t="s">
        <v>406</v>
      </c>
      <c r="Q100" s="94">
        <v>2915376</v>
      </c>
    </row>
    <row r="101" spans="1:17" ht="57" x14ac:dyDescent="0.25">
      <c r="A101" s="70">
        <v>84</v>
      </c>
      <c r="B101" s="86" t="s">
        <v>633</v>
      </c>
      <c r="C101" s="86" t="s">
        <v>634</v>
      </c>
      <c r="D101" s="70" t="s">
        <v>517</v>
      </c>
      <c r="E101" s="70" t="s">
        <v>454</v>
      </c>
      <c r="F101" s="70">
        <v>839</v>
      </c>
      <c r="G101" s="70" t="s">
        <v>422</v>
      </c>
      <c r="H101" s="70" t="s">
        <v>462</v>
      </c>
      <c r="I101" s="70">
        <v>4000000000</v>
      </c>
      <c r="J101" s="70" t="s">
        <v>417</v>
      </c>
      <c r="K101" s="78">
        <v>1003000</v>
      </c>
      <c r="L101" s="72">
        <v>42430</v>
      </c>
      <c r="M101" s="72">
        <v>42735</v>
      </c>
      <c r="N101" s="97" t="s">
        <v>74</v>
      </c>
      <c r="O101" s="70" t="s">
        <v>29</v>
      </c>
      <c r="P101" s="70" t="s">
        <v>406</v>
      </c>
      <c r="Q101" s="94">
        <v>7260012</v>
      </c>
    </row>
    <row r="102" spans="1:17" ht="57" x14ac:dyDescent="0.25">
      <c r="A102" s="70">
        <v>85</v>
      </c>
      <c r="B102" s="86" t="s">
        <v>633</v>
      </c>
      <c r="C102" s="86" t="s">
        <v>635</v>
      </c>
      <c r="D102" s="70" t="s">
        <v>520</v>
      </c>
      <c r="E102" s="70" t="s">
        <v>454</v>
      </c>
      <c r="F102" s="70">
        <v>839</v>
      </c>
      <c r="G102" s="70" t="s">
        <v>422</v>
      </c>
      <c r="H102" s="70" t="s">
        <v>462</v>
      </c>
      <c r="I102" s="70">
        <v>4000000000</v>
      </c>
      <c r="J102" s="70" t="s">
        <v>417</v>
      </c>
      <c r="K102" s="78">
        <v>590000</v>
      </c>
      <c r="L102" s="72">
        <v>42430</v>
      </c>
      <c r="M102" s="72">
        <v>42735</v>
      </c>
      <c r="N102" s="70" t="s">
        <v>28</v>
      </c>
      <c r="O102" s="70" t="s">
        <v>29</v>
      </c>
      <c r="P102" s="70" t="s">
        <v>406</v>
      </c>
      <c r="Q102" s="94">
        <v>7260012</v>
      </c>
    </row>
    <row r="103" spans="1:17" ht="57" x14ac:dyDescent="0.25">
      <c r="A103" s="70">
        <v>86</v>
      </c>
      <c r="B103" s="86" t="s">
        <v>580</v>
      </c>
      <c r="C103" s="86" t="s">
        <v>636</v>
      </c>
      <c r="D103" s="70" t="s">
        <v>523</v>
      </c>
      <c r="E103" s="70" t="s">
        <v>454</v>
      </c>
      <c r="F103" s="70">
        <v>839</v>
      </c>
      <c r="G103" s="70" t="s">
        <v>422</v>
      </c>
      <c r="H103" s="70" t="s">
        <v>462</v>
      </c>
      <c r="I103" s="70">
        <v>4000000000</v>
      </c>
      <c r="J103" s="70" t="s">
        <v>417</v>
      </c>
      <c r="K103" s="78">
        <v>13275000</v>
      </c>
      <c r="L103" s="72">
        <v>42430</v>
      </c>
      <c r="M103" s="72">
        <v>42735</v>
      </c>
      <c r="N103" s="97" t="s">
        <v>500</v>
      </c>
      <c r="O103" s="70" t="s">
        <v>29</v>
      </c>
      <c r="P103" s="70" t="s">
        <v>406</v>
      </c>
      <c r="Q103" s="94">
        <v>9432000</v>
      </c>
    </row>
    <row r="104" spans="1:17" ht="57" x14ac:dyDescent="0.25">
      <c r="A104" s="70">
        <v>87</v>
      </c>
      <c r="B104" s="86" t="s">
        <v>638</v>
      </c>
      <c r="C104" s="86" t="s">
        <v>637</v>
      </c>
      <c r="D104" s="70" t="s">
        <v>516</v>
      </c>
      <c r="E104" s="70" t="s">
        <v>415</v>
      </c>
      <c r="F104" s="70">
        <v>796</v>
      </c>
      <c r="G104" s="70" t="s">
        <v>420</v>
      </c>
      <c r="H104" s="70" t="s">
        <v>462</v>
      </c>
      <c r="I104" s="70">
        <v>4000000000</v>
      </c>
      <c r="J104" s="70" t="s">
        <v>417</v>
      </c>
      <c r="K104" s="78">
        <v>1121000</v>
      </c>
      <c r="L104" s="72">
        <v>42461</v>
      </c>
      <c r="M104" s="72">
        <v>42735</v>
      </c>
      <c r="N104" s="70" t="s">
        <v>28</v>
      </c>
      <c r="O104" s="70" t="s">
        <v>29</v>
      </c>
      <c r="P104" s="70" t="s">
        <v>406</v>
      </c>
      <c r="Q104" s="94">
        <v>3410261</v>
      </c>
    </row>
    <row r="105" spans="1:17" ht="57" x14ac:dyDescent="0.25">
      <c r="A105" s="70">
        <v>88</v>
      </c>
      <c r="B105" s="86" t="s">
        <v>598</v>
      </c>
      <c r="C105" s="86" t="s">
        <v>639</v>
      </c>
      <c r="D105" s="70" t="s">
        <v>501</v>
      </c>
      <c r="E105" s="70" t="s">
        <v>454</v>
      </c>
      <c r="F105" s="70">
        <v>839</v>
      </c>
      <c r="G105" s="70" t="s">
        <v>422</v>
      </c>
      <c r="H105" s="70" t="s">
        <v>462</v>
      </c>
      <c r="I105" s="70">
        <v>4000000000</v>
      </c>
      <c r="J105" s="70" t="s">
        <v>417</v>
      </c>
      <c r="K105" s="78">
        <v>7080000</v>
      </c>
      <c r="L105" s="72">
        <v>42491</v>
      </c>
      <c r="M105" s="72">
        <v>42735</v>
      </c>
      <c r="N105" s="97" t="s">
        <v>500</v>
      </c>
      <c r="O105" s="70" t="s">
        <v>29</v>
      </c>
      <c r="P105" s="70" t="s">
        <v>406</v>
      </c>
      <c r="Q105" s="94">
        <v>4520526</v>
      </c>
    </row>
    <row r="106" spans="1:17" ht="57" x14ac:dyDescent="0.25">
      <c r="A106" s="70">
        <v>89</v>
      </c>
      <c r="B106" s="86" t="s">
        <v>641</v>
      </c>
      <c r="C106" s="86" t="s">
        <v>640</v>
      </c>
      <c r="D106" s="70" t="s">
        <v>508</v>
      </c>
      <c r="E106" s="70" t="s">
        <v>454</v>
      </c>
      <c r="F106" s="70">
        <v>839</v>
      </c>
      <c r="G106" s="70" t="s">
        <v>422</v>
      </c>
      <c r="H106" s="70" t="s">
        <v>462</v>
      </c>
      <c r="I106" s="70">
        <v>4000000000</v>
      </c>
      <c r="J106" s="70" t="s">
        <v>417</v>
      </c>
      <c r="K106" s="78">
        <v>3149420</v>
      </c>
      <c r="L106" s="72">
        <v>42491</v>
      </c>
      <c r="M106" s="72">
        <v>42735</v>
      </c>
      <c r="N106" s="97" t="s">
        <v>500</v>
      </c>
      <c r="O106" s="70" t="s">
        <v>29</v>
      </c>
      <c r="P106" s="70" t="s">
        <v>406</v>
      </c>
      <c r="Q106" s="94">
        <v>2916324</v>
      </c>
    </row>
    <row r="107" spans="1:17" ht="57" x14ac:dyDescent="0.25">
      <c r="A107" s="70">
        <v>90</v>
      </c>
      <c r="B107" s="86" t="s">
        <v>642</v>
      </c>
      <c r="C107" s="86" t="s">
        <v>643</v>
      </c>
      <c r="D107" s="70" t="s">
        <v>505</v>
      </c>
      <c r="E107" s="70" t="s">
        <v>454</v>
      </c>
      <c r="F107" s="70">
        <v>839</v>
      </c>
      <c r="G107" s="70" t="s">
        <v>422</v>
      </c>
      <c r="H107" s="70" t="s">
        <v>462</v>
      </c>
      <c r="I107" s="70">
        <v>4000000000</v>
      </c>
      <c r="J107" s="70" t="s">
        <v>417</v>
      </c>
      <c r="K107" s="78">
        <v>324500</v>
      </c>
      <c r="L107" s="72">
        <v>42522</v>
      </c>
      <c r="M107" s="72">
        <v>42735</v>
      </c>
      <c r="N107" s="70" t="s">
        <v>28</v>
      </c>
      <c r="O107" s="70" t="s">
        <v>29</v>
      </c>
      <c r="P107" s="70" t="s">
        <v>406</v>
      </c>
      <c r="Q107" s="94">
        <v>4520515</v>
      </c>
    </row>
    <row r="108" spans="1:17" ht="57" x14ac:dyDescent="0.25">
      <c r="A108" s="70">
        <v>91</v>
      </c>
      <c r="B108" s="86" t="s">
        <v>645</v>
      </c>
      <c r="C108" s="86" t="s">
        <v>644</v>
      </c>
      <c r="D108" s="70" t="s">
        <v>511</v>
      </c>
      <c r="E108" s="70" t="s">
        <v>415</v>
      </c>
      <c r="F108" s="70">
        <v>796</v>
      </c>
      <c r="G108" s="70" t="s">
        <v>420</v>
      </c>
      <c r="H108" s="70" t="s">
        <v>512</v>
      </c>
      <c r="I108" s="70">
        <v>4000000000</v>
      </c>
      <c r="J108" s="70" t="s">
        <v>417</v>
      </c>
      <c r="K108" s="78">
        <v>141600</v>
      </c>
      <c r="L108" s="72">
        <v>42522</v>
      </c>
      <c r="M108" s="72">
        <v>42735</v>
      </c>
      <c r="N108" s="70" t="s">
        <v>28</v>
      </c>
      <c r="O108" s="70" t="s">
        <v>29</v>
      </c>
      <c r="P108" s="70" t="s">
        <v>406</v>
      </c>
      <c r="Q108" s="94">
        <v>2929216</v>
      </c>
    </row>
    <row r="109" spans="1:17" ht="57" x14ac:dyDescent="0.25">
      <c r="A109" s="70">
        <v>92</v>
      </c>
      <c r="B109" s="86" t="s">
        <v>646</v>
      </c>
      <c r="C109" s="86" t="s">
        <v>647</v>
      </c>
      <c r="D109" s="70" t="s">
        <v>369</v>
      </c>
      <c r="E109" s="70" t="s">
        <v>415</v>
      </c>
      <c r="F109" s="70">
        <v>796</v>
      </c>
      <c r="G109" s="70" t="s">
        <v>420</v>
      </c>
      <c r="H109" s="70" t="s">
        <v>462</v>
      </c>
      <c r="I109" s="70">
        <v>4000000000</v>
      </c>
      <c r="J109" s="70" t="s">
        <v>417</v>
      </c>
      <c r="K109" s="78">
        <v>2124000</v>
      </c>
      <c r="L109" s="72">
        <v>42522</v>
      </c>
      <c r="M109" s="72">
        <v>42735</v>
      </c>
      <c r="N109" s="97" t="s">
        <v>74</v>
      </c>
      <c r="O109" s="70" t="s">
        <v>29</v>
      </c>
      <c r="P109" s="70" t="s">
        <v>406</v>
      </c>
      <c r="Q109" s="94">
        <v>2922150</v>
      </c>
    </row>
    <row r="110" spans="1:17" ht="57" x14ac:dyDescent="0.25">
      <c r="A110" s="70">
        <v>93</v>
      </c>
      <c r="B110" s="86" t="s">
        <v>649</v>
      </c>
      <c r="C110" s="86" t="s">
        <v>648</v>
      </c>
      <c r="D110" s="70" t="s">
        <v>521</v>
      </c>
      <c r="E110" s="70" t="s">
        <v>415</v>
      </c>
      <c r="F110" s="70">
        <v>796</v>
      </c>
      <c r="G110" s="70" t="s">
        <v>420</v>
      </c>
      <c r="H110" s="70" t="s">
        <v>462</v>
      </c>
      <c r="I110" s="70">
        <v>4000000000</v>
      </c>
      <c r="J110" s="70" t="s">
        <v>417</v>
      </c>
      <c r="K110" s="78">
        <v>2950000</v>
      </c>
      <c r="L110" s="72">
        <v>42522</v>
      </c>
      <c r="M110" s="72">
        <v>42735</v>
      </c>
      <c r="N110" s="97" t="s">
        <v>74</v>
      </c>
      <c r="O110" s="97" t="s">
        <v>510</v>
      </c>
      <c r="P110" s="70" t="s">
        <v>406</v>
      </c>
      <c r="Q110" s="94">
        <v>3410210</v>
      </c>
    </row>
    <row r="111" spans="1:17" ht="57" x14ac:dyDescent="0.25">
      <c r="A111" s="70">
        <v>94</v>
      </c>
      <c r="B111" s="86" t="s">
        <v>649</v>
      </c>
      <c r="C111" s="86" t="s">
        <v>648</v>
      </c>
      <c r="D111" s="70" t="s">
        <v>522</v>
      </c>
      <c r="E111" s="70" t="s">
        <v>415</v>
      </c>
      <c r="F111" s="70">
        <v>796</v>
      </c>
      <c r="G111" s="70" t="s">
        <v>420</v>
      </c>
      <c r="H111" s="70" t="s">
        <v>462</v>
      </c>
      <c r="I111" s="70">
        <v>4000000000</v>
      </c>
      <c r="J111" s="70" t="s">
        <v>417</v>
      </c>
      <c r="K111" s="78">
        <v>1085600</v>
      </c>
      <c r="L111" s="72">
        <v>42522</v>
      </c>
      <c r="M111" s="72">
        <v>42735</v>
      </c>
      <c r="N111" s="70" t="s">
        <v>28</v>
      </c>
      <c r="O111" s="70" t="s">
        <v>29</v>
      </c>
      <c r="P111" s="70" t="s">
        <v>406</v>
      </c>
      <c r="Q111" s="94">
        <v>3420020</v>
      </c>
    </row>
    <row r="112" spans="1:17" ht="71.25" x14ac:dyDescent="0.25">
      <c r="A112" s="70">
        <v>95</v>
      </c>
      <c r="B112" s="86" t="s">
        <v>650</v>
      </c>
      <c r="C112" s="86" t="s">
        <v>650</v>
      </c>
      <c r="D112" s="70" t="s">
        <v>498</v>
      </c>
      <c r="E112" s="70" t="s">
        <v>454</v>
      </c>
      <c r="F112" s="70">
        <v>839</v>
      </c>
      <c r="G112" s="70" t="s">
        <v>422</v>
      </c>
      <c r="H112" s="70" t="s">
        <v>462</v>
      </c>
      <c r="I112" s="70">
        <v>4000000000</v>
      </c>
      <c r="J112" s="70" t="s">
        <v>417</v>
      </c>
      <c r="K112" s="78">
        <v>2360000</v>
      </c>
      <c r="L112" s="72">
        <v>42583</v>
      </c>
      <c r="M112" s="72">
        <v>42735</v>
      </c>
      <c r="N112" s="97" t="s">
        <v>500</v>
      </c>
      <c r="O112" s="70" t="s">
        <v>29</v>
      </c>
      <c r="P112" s="70" t="s">
        <v>406</v>
      </c>
      <c r="Q112" s="94">
        <v>4526020</v>
      </c>
    </row>
    <row r="113" spans="1:17" ht="85.5" x14ac:dyDescent="0.25">
      <c r="A113" s="70">
        <v>96</v>
      </c>
      <c r="B113" s="86" t="s">
        <v>650</v>
      </c>
      <c r="C113" s="86" t="s">
        <v>650</v>
      </c>
      <c r="D113" s="70" t="s">
        <v>499</v>
      </c>
      <c r="E113" s="70" t="s">
        <v>454</v>
      </c>
      <c r="F113" s="70">
        <v>839</v>
      </c>
      <c r="G113" s="70" t="s">
        <v>422</v>
      </c>
      <c r="H113" s="70" t="s">
        <v>462</v>
      </c>
      <c r="I113" s="70">
        <v>4000000000</v>
      </c>
      <c r="J113" s="70" t="s">
        <v>417</v>
      </c>
      <c r="K113" s="78">
        <v>5900000</v>
      </c>
      <c r="L113" s="72">
        <v>42583</v>
      </c>
      <c r="M113" s="72">
        <v>42735</v>
      </c>
      <c r="N113" s="97" t="s">
        <v>500</v>
      </c>
      <c r="O113" s="70" t="s">
        <v>29</v>
      </c>
      <c r="P113" s="70" t="s">
        <v>406</v>
      </c>
      <c r="Q113" s="94">
        <v>4526020</v>
      </c>
    </row>
    <row r="114" spans="1:17" ht="57" x14ac:dyDescent="0.25">
      <c r="A114" s="70">
        <v>97</v>
      </c>
      <c r="B114" s="86" t="s">
        <v>652</v>
      </c>
      <c r="C114" s="86" t="s">
        <v>651</v>
      </c>
      <c r="D114" s="70" t="s">
        <v>504</v>
      </c>
      <c r="E114" s="70" t="s">
        <v>454</v>
      </c>
      <c r="F114" s="70">
        <v>839</v>
      </c>
      <c r="G114" s="70" t="s">
        <v>422</v>
      </c>
      <c r="H114" s="70" t="s">
        <v>462</v>
      </c>
      <c r="I114" s="70">
        <v>4000000000</v>
      </c>
      <c r="J114" s="70" t="s">
        <v>417</v>
      </c>
      <c r="K114" s="78">
        <v>23600000</v>
      </c>
      <c r="L114" s="72">
        <v>42583</v>
      </c>
      <c r="M114" s="72">
        <v>42735</v>
      </c>
      <c r="N114" s="97" t="s">
        <v>500</v>
      </c>
      <c r="O114" s="70" t="s">
        <v>29</v>
      </c>
      <c r="P114" s="70" t="s">
        <v>406</v>
      </c>
      <c r="Q114" s="94">
        <v>4526010</v>
      </c>
    </row>
    <row r="115" spans="1:17" x14ac:dyDescent="0.25">
      <c r="A115" s="73"/>
      <c r="B115" s="87"/>
      <c r="C115" s="90"/>
      <c r="D115" s="73"/>
      <c r="E115" s="73"/>
      <c r="F115" s="73"/>
      <c r="G115" s="73"/>
      <c r="H115" s="73"/>
      <c r="I115" s="73"/>
      <c r="J115" s="73"/>
      <c r="K115" s="82">
        <f>SUM(K17:K114)</f>
        <v>189015417.80000001</v>
      </c>
      <c r="L115" s="74"/>
      <c r="M115" s="74"/>
      <c r="N115" s="73"/>
      <c r="O115" s="73"/>
      <c r="P115" s="73"/>
      <c r="Q115" s="95"/>
    </row>
    <row r="116" spans="1:17" x14ac:dyDescent="0.25">
      <c r="A116" s="73"/>
      <c r="B116" s="87"/>
      <c r="C116" s="90"/>
      <c r="D116" s="73"/>
      <c r="E116" s="73"/>
      <c r="F116" s="73"/>
      <c r="G116" s="73"/>
      <c r="H116" s="73"/>
      <c r="I116" s="73"/>
      <c r="J116" s="73"/>
      <c r="K116" s="79"/>
      <c r="L116" s="74"/>
      <c r="M116" s="74"/>
      <c r="N116" s="73"/>
      <c r="O116" s="73"/>
      <c r="P116" s="73"/>
      <c r="Q116" s="95"/>
    </row>
    <row r="117" spans="1:17" x14ac:dyDescent="0.25">
      <c r="A117" s="73"/>
      <c r="B117" s="87"/>
      <c r="C117" s="90"/>
      <c r="D117" s="73"/>
      <c r="E117" s="73"/>
      <c r="F117" s="73"/>
      <c r="G117" s="73"/>
      <c r="H117" s="73"/>
      <c r="I117" s="73"/>
      <c r="J117" s="73"/>
      <c r="K117" s="79"/>
      <c r="L117" s="74"/>
      <c r="M117" s="74"/>
      <c r="N117" s="73"/>
      <c r="O117" s="73"/>
      <c r="P117" s="73"/>
      <c r="Q117" s="95"/>
    </row>
    <row r="118" spans="1:17" x14ac:dyDescent="0.25">
      <c r="A118" s="73"/>
      <c r="B118" s="87"/>
      <c r="C118" s="90"/>
      <c r="D118" s="73"/>
      <c r="E118" s="73"/>
      <c r="F118" s="73"/>
      <c r="G118" s="73"/>
      <c r="H118" s="73"/>
      <c r="I118" s="73"/>
      <c r="J118" s="73"/>
      <c r="K118" s="79"/>
      <c r="L118" s="74"/>
      <c r="M118" s="74"/>
      <c r="N118" s="73"/>
      <c r="O118" s="73"/>
      <c r="P118" s="73"/>
      <c r="Q118" s="95"/>
    </row>
    <row r="119" spans="1:17" x14ac:dyDescent="0.25">
      <c r="A119" s="73"/>
      <c r="B119" s="87"/>
      <c r="C119" s="90"/>
      <c r="D119" s="73"/>
      <c r="E119" s="73"/>
      <c r="F119" s="73"/>
      <c r="G119" s="73"/>
      <c r="H119" s="73"/>
      <c r="I119" s="73"/>
      <c r="J119" s="73"/>
      <c r="K119" s="79"/>
      <c r="L119" s="74"/>
      <c r="M119" s="74"/>
      <c r="N119" s="73"/>
      <c r="O119" s="73"/>
      <c r="P119" s="73"/>
      <c r="Q119" s="95"/>
    </row>
    <row r="121" spans="1:17" s="75" customFormat="1" ht="14.25" x14ac:dyDescent="0.2">
      <c r="B121" s="75" t="s">
        <v>401</v>
      </c>
      <c r="C121" s="91"/>
      <c r="D121" s="75" t="s">
        <v>402</v>
      </c>
      <c r="K121" s="80"/>
      <c r="L121" s="75" t="s">
        <v>450</v>
      </c>
      <c r="Q121" s="96"/>
    </row>
    <row r="122" spans="1:17" s="75" customFormat="1" ht="14.25" x14ac:dyDescent="0.2">
      <c r="C122" s="91"/>
      <c r="K122" s="80"/>
      <c r="Q122" s="96"/>
    </row>
    <row r="124" spans="1:17" x14ac:dyDescent="0.25">
      <c r="L124" s="75" t="s">
        <v>451</v>
      </c>
    </row>
  </sheetData>
  <autoFilter ref="A16:Q115"/>
  <mergeCells count="15">
    <mergeCell ref="A13:A15"/>
    <mergeCell ref="B13:B15"/>
    <mergeCell ref="C13:C15"/>
    <mergeCell ref="D13:M13"/>
    <mergeCell ref="N13:N15"/>
    <mergeCell ref="P13:P15"/>
    <mergeCell ref="Q13:Q15"/>
    <mergeCell ref="D14:D15"/>
    <mergeCell ref="E14:E15"/>
    <mergeCell ref="F14:G14"/>
    <mergeCell ref="H14:H15"/>
    <mergeCell ref="I14:J14"/>
    <mergeCell ref="K14:K15"/>
    <mergeCell ref="L14:M14"/>
    <mergeCell ref="O13:O14"/>
  </mergeCells>
  <hyperlinks>
    <hyperlink ref="E6" r:id="rId1" display="port@krasrp.ru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2</vt:i4>
      </vt:variant>
    </vt:vector>
  </HeadingPairs>
  <TitlesOfParts>
    <vt:vector size="7" baseType="lpstr">
      <vt:lpstr>титул</vt:lpstr>
      <vt:lpstr>план закупок</vt:lpstr>
      <vt:lpstr>конкурсы</vt:lpstr>
      <vt:lpstr>план закупок 2024</vt:lpstr>
      <vt:lpstr>Лист1</vt:lpstr>
      <vt:lpstr>'план закупок'!Заголовки_для_печати</vt:lpstr>
      <vt:lpstr>'план закупок 2024'!Заголовки_для_печати</vt:lpstr>
    </vt:vector>
  </TitlesOfParts>
  <Company>[KRASRECHPORT]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Alex_D</dc:creator>
  <cp:lastModifiedBy>Петроченко Татьяна Александровна</cp:lastModifiedBy>
  <cp:lastPrinted>2024-04-25T01:37:04Z</cp:lastPrinted>
  <dcterms:created xsi:type="dcterms:W3CDTF">2014-10-22T09:05:00Z</dcterms:created>
  <dcterms:modified xsi:type="dcterms:W3CDTF">2025-12-08T07:57:01Z</dcterms:modified>
</cp:coreProperties>
</file>