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PetrochenkoTA\Desktop\МОИ ЗАКУПКИ\Таня\223-ФЗ\План 2026\"/>
    </mc:Choice>
  </mc:AlternateContent>
  <bookViews>
    <workbookView xWindow="0" yWindow="0" windowWidth="14865" windowHeight="6735" tabRatio="316" firstSheet="2" activeTab="2"/>
  </bookViews>
  <sheets>
    <sheet name="план закупок" sheetId="1" state="hidden" r:id="rId1"/>
    <sheet name="конкурсы" sheetId="3" state="hidden" r:id="rId2"/>
    <sheet name="план закупок 2025" sheetId="4" r:id="rId3"/>
  </sheets>
  <definedNames>
    <definedName name="_Hlk205186726" localSheetId="2">'план закупок 2025'!#REF!</definedName>
    <definedName name="_Hlk93654919" localSheetId="2">'план закупок 2025'!#REF!</definedName>
    <definedName name="_xlnm._FilterDatabase" localSheetId="2" hidden="1">'план закупок 2025'!$A$15:$Q$55</definedName>
    <definedName name="_xlnm.Print_Titles" localSheetId="0">'план закупок'!$1:$6</definedName>
    <definedName name="_xlnm.Print_Titles" localSheetId="2">'план закупок 2025'!$15:$15</definedName>
    <definedName name="_xlnm.Print_Area" localSheetId="2">'план закупок 2025'!$A$1:$Q$103</definedName>
  </definedNames>
  <calcPr calcId="162913"/>
</workbook>
</file>

<file path=xl/calcChain.xml><?xml version="1.0" encoding="utf-8"?>
<calcChain xmlns="http://schemas.openxmlformats.org/spreadsheetml/2006/main">
  <c r="E95" i="4" l="1"/>
  <c r="E94" i="4"/>
  <c r="E93" i="4"/>
  <c r="K93" i="4" s="1"/>
  <c r="E53" i="4"/>
  <c r="K92" i="4"/>
  <c r="K60" i="4" s="1"/>
  <c r="M60" i="4" s="1"/>
  <c r="K49" i="4"/>
  <c r="E55" i="4" l="1"/>
  <c r="E54" i="4"/>
  <c r="K52" i="4" l="1"/>
  <c r="H58" i="4" s="1"/>
  <c r="K61" i="4"/>
  <c r="M61" i="4" l="1"/>
  <c r="K26" i="3"/>
  <c r="K24" i="3"/>
  <c r="K22" i="3"/>
  <c r="K14" i="3"/>
  <c r="K12" i="3"/>
  <c r="K10" i="3"/>
  <c r="K38" i="3" s="1"/>
  <c r="M37" i="1"/>
  <c r="M157" i="1"/>
  <c r="N299" i="1"/>
  <c r="N330" i="1"/>
  <c r="N359" i="1" s="1"/>
  <c r="N358" i="1"/>
  <c r="L358" i="1"/>
  <c r="M358" i="1"/>
  <c r="O358" i="1"/>
  <c r="K358" i="1"/>
  <c r="L330" i="1"/>
  <c r="M330" i="1"/>
  <c r="K330" i="1"/>
  <c r="L299" i="1"/>
  <c r="M299" i="1"/>
  <c r="K299" i="1"/>
  <c r="N157" i="1"/>
  <c r="K157" i="1"/>
  <c r="N37" i="1"/>
  <c r="M359" i="1"/>
  <c r="K33" i="1"/>
  <c r="K29" i="1"/>
  <c r="K31" i="1"/>
  <c r="K20" i="1"/>
  <c r="K17" i="1"/>
  <c r="K15" i="1"/>
  <c r="K37" i="1" s="1"/>
  <c r="K359" i="1" s="1"/>
  <c r="O129" i="1"/>
  <c r="O303" i="1"/>
  <c r="O330" i="1" s="1"/>
  <c r="O291" i="1"/>
  <c r="O269" i="1"/>
  <c r="O239" i="1"/>
  <c r="O233" i="1"/>
  <c r="O231" i="1"/>
  <c r="O207" i="1"/>
  <c r="O189" i="1"/>
  <c r="O187" i="1"/>
  <c r="O175" i="1"/>
  <c r="O299" i="1" s="1"/>
  <c r="O171" i="1"/>
  <c r="O163" i="1"/>
  <c r="O33" i="1"/>
  <c r="O31" i="1"/>
  <c r="O37" i="1" s="1"/>
  <c r="O29" i="1"/>
  <c r="O24" i="1"/>
  <c r="O20" i="1"/>
  <c r="O153" i="1"/>
  <c r="O149" i="1"/>
  <c r="O147" i="1"/>
  <c r="O145" i="1"/>
  <c r="O143" i="1"/>
  <c r="O47" i="1"/>
  <c r="O89" i="1"/>
  <c r="O83" i="1"/>
  <c r="O73" i="1"/>
  <c r="O71" i="1"/>
  <c r="O67" i="1"/>
  <c r="O137" i="1"/>
  <c r="O127" i="1"/>
  <c r="O26" i="1"/>
  <c r="O65" i="1"/>
  <c r="O121" i="1"/>
  <c r="O119" i="1"/>
  <c r="O17" i="1"/>
  <c r="O15" i="1"/>
  <c r="O9" i="1"/>
  <c r="O61" i="1"/>
  <c r="O57" i="1"/>
  <c r="O51" i="1"/>
  <c r="O49" i="1"/>
  <c r="O43" i="1"/>
  <c r="O157" i="1" s="1"/>
  <c r="O39" i="1"/>
  <c r="L29" i="1"/>
  <c r="L37" i="1"/>
  <c r="L153" i="1"/>
  <c r="L157" i="1" s="1"/>
  <c r="L359" i="1" s="1"/>
  <c r="L95" i="1"/>
  <c r="L69" i="1"/>
  <c r="O359" i="1" l="1"/>
</calcChain>
</file>

<file path=xl/comments1.xml><?xml version="1.0" encoding="utf-8"?>
<comments xmlns="http://schemas.openxmlformats.org/spreadsheetml/2006/main">
  <authors>
    <author>Alex_D</author>
  </authors>
  <commentList>
    <comment ref="L69" authorId="0" shapeId="0">
      <text>
        <r>
          <rPr>
            <b/>
            <sz val="8"/>
            <color indexed="81"/>
            <rFont val="Tahoma"/>
            <family val="2"/>
            <charset val="204"/>
          </rPr>
          <t>Alex_D:</t>
        </r>
        <r>
          <rPr>
            <sz val="8"/>
            <color indexed="81"/>
            <rFont val="Tahoma"/>
            <family val="2"/>
            <charset val="204"/>
          </rPr>
          <t xml:space="preserve">
+з/ч для автопогрузч, автозапчасти</t>
        </r>
      </text>
    </comment>
    <comment ref="K95" authorId="0" shapeId="0">
      <text>
        <r>
          <rPr>
            <b/>
            <sz val="8"/>
            <color indexed="81"/>
            <rFont val="Tahoma"/>
            <family val="2"/>
            <charset val="204"/>
          </rPr>
          <t>Alex_D:</t>
        </r>
        <r>
          <rPr>
            <sz val="8"/>
            <color indexed="81"/>
            <rFont val="Tahoma"/>
            <family val="2"/>
            <charset val="204"/>
          </rPr>
          <t xml:space="preserve">
+светильники, лампы</t>
        </r>
      </text>
    </comment>
    <comment ref="L95" authorId="0" shapeId="0">
      <text>
        <r>
          <rPr>
            <b/>
            <sz val="8"/>
            <color indexed="81"/>
            <rFont val="Tahoma"/>
            <family val="2"/>
            <charset val="204"/>
          </rPr>
          <t>Alex_D:</t>
        </r>
        <r>
          <rPr>
            <sz val="8"/>
            <color indexed="81"/>
            <rFont val="Tahoma"/>
            <family val="2"/>
            <charset val="204"/>
          </rPr>
          <t xml:space="preserve">
+светильники, лампы</t>
        </r>
      </text>
    </comment>
    <comment ref="L153" authorId="0" shapeId="0">
      <text>
        <r>
          <rPr>
            <b/>
            <sz val="8"/>
            <color indexed="81"/>
            <rFont val="Tahoma"/>
            <family val="2"/>
            <charset val="204"/>
          </rPr>
          <t>Alex_D:</t>
        </r>
        <r>
          <rPr>
            <sz val="8"/>
            <color indexed="81"/>
            <rFont val="Tahoma"/>
            <family val="2"/>
            <charset val="204"/>
          </rPr>
          <t xml:space="preserve">
+ измерит приборы</t>
        </r>
      </text>
    </comment>
    <comment ref="K225" authorId="0" shapeId="0">
      <text>
        <r>
          <rPr>
            <b/>
            <sz val="8"/>
            <color indexed="81"/>
            <rFont val="Tahoma"/>
            <family val="2"/>
            <charset val="204"/>
          </rPr>
          <t>Alex_D:</t>
        </r>
        <r>
          <rPr>
            <sz val="8"/>
            <color indexed="81"/>
            <rFont val="Tahoma"/>
            <family val="2"/>
            <charset val="204"/>
          </rPr>
          <t xml:space="preserve">
автострахование</t>
        </r>
      </text>
    </comment>
    <comment ref="L225" authorId="0" shapeId="0">
      <text>
        <r>
          <rPr>
            <b/>
            <sz val="8"/>
            <color indexed="81"/>
            <rFont val="Tahoma"/>
            <family val="2"/>
            <charset val="204"/>
          </rPr>
          <t>Alex_D:</t>
        </r>
        <r>
          <rPr>
            <sz val="8"/>
            <color indexed="81"/>
            <rFont val="Tahoma"/>
            <family val="2"/>
            <charset val="204"/>
          </rPr>
          <t xml:space="preserve">
автострахование</t>
        </r>
      </text>
    </comment>
    <comment ref="K229" authorId="0" shapeId="0">
      <text>
        <r>
          <rPr>
            <b/>
            <sz val="8"/>
            <color indexed="81"/>
            <rFont val="Tahoma"/>
            <family val="2"/>
            <charset val="204"/>
          </rPr>
          <t>Alex_D:</t>
        </r>
        <r>
          <rPr>
            <sz val="8"/>
            <color indexed="81"/>
            <rFont val="Tahoma"/>
            <family val="2"/>
            <charset val="204"/>
          </rPr>
          <t xml:space="preserve">
сервисное обслуж автотрансп</t>
        </r>
      </text>
    </comment>
    <comment ref="L229" authorId="0" shapeId="0">
      <text>
        <r>
          <rPr>
            <b/>
            <sz val="8"/>
            <color indexed="81"/>
            <rFont val="Tahoma"/>
            <family val="2"/>
            <charset val="204"/>
          </rPr>
          <t>Alex_D:</t>
        </r>
        <r>
          <rPr>
            <sz val="8"/>
            <color indexed="81"/>
            <rFont val="Tahoma"/>
            <family val="2"/>
            <charset val="204"/>
          </rPr>
          <t xml:space="preserve">
сервисное обслуж автотрансп</t>
        </r>
      </text>
    </comment>
    <comment ref="K273" authorId="0" shapeId="0">
      <text>
        <r>
          <rPr>
            <b/>
            <sz val="8"/>
            <color indexed="81"/>
            <rFont val="Tahoma"/>
            <family val="2"/>
            <charset val="204"/>
          </rPr>
          <t>Alex_D:</t>
        </r>
        <r>
          <rPr>
            <sz val="8"/>
            <color indexed="81"/>
            <rFont val="Tahoma"/>
            <family val="2"/>
            <charset val="204"/>
          </rPr>
          <t xml:space="preserve">
ремонт зданий и сооружений</t>
        </r>
      </text>
    </comment>
    <comment ref="L273" authorId="0" shapeId="0">
      <text>
        <r>
          <rPr>
            <b/>
            <sz val="8"/>
            <color indexed="81"/>
            <rFont val="Tahoma"/>
            <family val="2"/>
            <charset val="204"/>
          </rPr>
          <t>Alex_D:</t>
        </r>
        <r>
          <rPr>
            <sz val="8"/>
            <color indexed="81"/>
            <rFont val="Tahoma"/>
            <family val="2"/>
            <charset val="204"/>
          </rPr>
          <t xml:space="preserve">
ремонт зданий и сооружений</t>
        </r>
      </text>
    </comment>
  </commentList>
</comments>
</file>

<file path=xl/sharedStrings.xml><?xml version="1.0" encoding="utf-8"?>
<sst xmlns="http://schemas.openxmlformats.org/spreadsheetml/2006/main" count="2205" uniqueCount="535">
  <si>
    <t>Порядковый номер</t>
  </si>
  <si>
    <t>Код по ОКВЭД</t>
  </si>
  <si>
    <t>Код по ОКДП</t>
  </si>
  <si>
    <t>Условия договора</t>
  </si>
  <si>
    <t>Способ закупки</t>
  </si>
  <si>
    <t>Закупка в электронной форме</t>
  </si>
  <si>
    <t>Предмет договора</t>
  </si>
  <si>
    <t>Минимально необходимые требования, предъявляемые к закупаемым товарам (работам, услугам)</t>
  </si>
  <si>
    <t>Единица измерения</t>
  </si>
  <si>
    <t>Сведения о количестве (объеме)</t>
  </si>
  <si>
    <t>Регион поставки товаров (выполнения работ, оказания услуг)</t>
  </si>
  <si>
    <t>Сведения о цене заключенного договора (цене лота)</t>
  </si>
  <si>
    <t>График осуществления процедур закупки</t>
  </si>
  <si>
    <t>Поставлено с нач.года (21.10.14), руб.</t>
  </si>
  <si>
    <t>Код по ОКЕИ</t>
  </si>
  <si>
    <t>наименование</t>
  </si>
  <si>
    <t>Код по ОКАТО</t>
  </si>
  <si>
    <t xml:space="preserve">Планируемая дата или период размещения извещения о закупке </t>
  </si>
  <si>
    <t xml:space="preserve">Срок исполнения договора </t>
  </si>
  <si>
    <t>да/нет</t>
  </si>
  <si>
    <t>(месяц, год)</t>
  </si>
  <si>
    <t>11.1</t>
  </si>
  <si>
    <t>27.1</t>
  </si>
  <si>
    <t>Металл, металлоизделия</t>
  </si>
  <si>
    <t>Товар сертифицирован Соответствие ГОСТ</t>
  </si>
  <si>
    <t>т</t>
  </si>
  <si>
    <t>г. Красноярск</t>
  </si>
  <si>
    <t>Февраль</t>
  </si>
  <si>
    <t>Закупка у единственного источника</t>
  </si>
  <si>
    <t>Нет</t>
  </si>
  <si>
    <t>Металл( с наличием сертификата речного регистра)</t>
  </si>
  <si>
    <t>нет</t>
  </si>
  <si>
    <t>у.е.</t>
  </si>
  <si>
    <t>29.2</t>
  </si>
  <si>
    <t>Цепь якорная</t>
  </si>
  <si>
    <t>Март</t>
  </si>
  <si>
    <t>Апрель</t>
  </si>
  <si>
    <t>28.73</t>
  </si>
  <si>
    <t>Стальной канат</t>
  </si>
  <si>
    <t>РТИ</t>
  </si>
  <si>
    <t>у.е</t>
  </si>
  <si>
    <t>Кислород, газ сжиженный СПБТ, ацетилен, углекислота</t>
  </si>
  <si>
    <t>шт</t>
  </si>
  <si>
    <t>Декабрь</t>
  </si>
  <si>
    <t>27.16</t>
  </si>
  <si>
    <t>Материалы верхнего строения пути</t>
  </si>
  <si>
    <t>компл</t>
  </si>
  <si>
    <t>Такелажные изделия</t>
  </si>
  <si>
    <t>Январь</t>
  </si>
  <si>
    <t>29.40.4</t>
  </si>
  <si>
    <t>Сварочное оборудование</t>
  </si>
  <si>
    <t>Качество, срок исполнения, оптимальнаяст-ть</t>
  </si>
  <si>
    <t>Шт.</t>
  </si>
  <si>
    <t xml:space="preserve">Январь </t>
  </si>
  <si>
    <t>51.53.24</t>
  </si>
  <si>
    <t>Строительные материалы</t>
  </si>
  <si>
    <t>45.1</t>
  </si>
  <si>
    <t>Бетон</t>
  </si>
  <si>
    <t>52.1</t>
  </si>
  <si>
    <t>Отделочные материалы</t>
  </si>
  <si>
    <t>DD</t>
  </si>
  <si>
    <t>Пиломатериалы</t>
  </si>
  <si>
    <t>25.22</t>
  </si>
  <si>
    <t>Тара</t>
  </si>
  <si>
    <t>20.40</t>
  </si>
  <si>
    <t>Май</t>
  </si>
  <si>
    <t>35.11.1</t>
  </si>
  <si>
    <t>Причальный плотик</t>
  </si>
  <si>
    <t>Лакокрасочные материалы и растворители</t>
  </si>
  <si>
    <t>24.61</t>
  </si>
  <si>
    <t>Сорбент «Унисорб-био»</t>
  </si>
  <si>
    <t>Заградительные боны</t>
  </si>
  <si>
    <t>17.54.3</t>
  </si>
  <si>
    <t>МКР полипропиленовые из  2-х оболочек</t>
  </si>
  <si>
    <t>Запрос цен</t>
  </si>
  <si>
    <t>МКР полипропиленовые</t>
  </si>
  <si>
    <t>МКР капроновые</t>
  </si>
  <si>
    <t>Веревка (канат) льняная</t>
  </si>
  <si>
    <t>17.52</t>
  </si>
  <si>
    <t>Шпагат полипропиленовый</t>
  </si>
  <si>
    <t>кг</t>
  </si>
  <si>
    <t>Хозтовары, хозяйственный инвентарь</t>
  </si>
  <si>
    <t>Крема, защитные средства</t>
  </si>
  <si>
    <t>Бумага офисная</t>
  </si>
  <si>
    <t>уп.</t>
  </si>
  <si>
    <t>Июнь</t>
  </si>
  <si>
    <t>29.22.6</t>
  </si>
  <si>
    <t>Грузозахватные устройства</t>
  </si>
  <si>
    <t>Насосы (в ассортименте)</t>
  </si>
  <si>
    <t>28.63</t>
  </si>
  <si>
    <t>2946253</t>
  </si>
  <si>
    <t>Пломбировочные устройства</t>
  </si>
  <si>
    <t>Канцелярские товары</t>
  </si>
  <si>
    <t>Бланочная продукция</t>
  </si>
  <si>
    <t xml:space="preserve">Хозяйственные товары </t>
  </si>
  <si>
    <t>(моющие ср-ва)</t>
  </si>
  <si>
    <t>Полиграфическая продукция в связи с празднованием 80-летия ОАО «КРП»</t>
  </si>
  <si>
    <t>комп.</t>
  </si>
  <si>
    <t xml:space="preserve">Запчасти для спецтехники </t>
  </si>
  <si>
    <t>Запчасти для погрузчиков</t>
  </si>
  <si>
    <t xml:space="preserve">Автошины </t>
  </si>
  <si>
    <t>31.4</t>
  </si>
  <si>
    <t>Аккумуляторы</t>
  </si>
  <si>
    <t>29.14</t>
  </si>
  <si>
    <t>Подшипники</t>
  </si>
  <si>
    <t>29.22</t>
  </si>
  <si>
    <t>Запасные части для портальных кранов</t>
  </si>
  <si>
    <t>Запасные части для плавучих кранов</t>
  </si>
  <si>
    <t>26.1</t>
  </si>
  <si>
    <t>3513191</t>
  </si>
  <si>
    <t>Иллюминаторы</t>
  </si>
  <si>
    <t>28.7</t>
  </si>
  <si>
    <t>3513192</t>
  </si>
  <si>
    <t>Двери судовые</t>
  </si>
  <si>
    <t>51.54.3</t>
  </si>
  <si>
    <t>Слесарно-монтажный</t>
  </si>
  <si>
    <t>Металлорежущий</t>
  </si>
  <si>
    <t>Измерительный</t>
  </si>
  <si>
    <t>26.81</t>
  </si>
  <si>
    <t>Абразивно-шлифовальный</t>
  </si>
  <si>
    <t>Крепежный</t>
  </si>
  <si>
    <t>28.75</t>
  </si>
  <si>
    <t>28.21</t>
  </si>
  <si>
    <t>Гражданские фильтруюшие противогазы</t>
  </si>
  <si>
    <t>Сентябрь</t>
  </si>
  <si>
    <t>36.1</t>
  </si>
  <si>
    <t>Мебель (ассортимент)</t>
  </si>
  <si>
    <t>29.71</t>
  </si>
  <si>
    <t>Бытовая техника (ассортимент)</t>
  </si>
  <si>
    <t>Сборно-разборные секции</t>
  </si>
  <si>
    <t>Двери</t>
  </si>
  <si>
    <t>Пожарный инвентарь</t>
  </si>
  <si>
    <t>Электродвигатели</t>
  </si>
  <si>
    <t>Ноябрь</t>
  </si>
  <si>
    <t>31.2</t>
  </si>
  <si>
    <t>Контакторы, контакты</t>
  </si>
  <si>
    <t>компл.</t>
  </si>
  <si>
    <t>Гидротолкатели</t>
  </si>
  <si>
    <t>Электротехническая продукция</t>
  </si>
  <si>
    <t>Кабель, провод</t>
  </si>
  <si>
    <t>м</t>
  </si>
  <si>
    <t>32.0</t>
  </si>
  <si>
    <t>Компьютерная техника и программное обеспечение</t>
  </si>
  <si>
    <t>Программное обеспечение  IBM Lotus</t>
  </si>
  <si>
    <t>32.2</t>
  </si>
  <si>
    <t>Телефонные аппараты и прочее</t>
  </si>
  <si>
    <t>Право использования защитных программ для ЭВМ</t>
  </si>
  <si>
    <t>комп</t>
  </si>
  <si>
    <t>Спецодежда, спецобувь, СИЗ</t>
  </si>
  <si>
    <t>18.21</t>
  </si>
  <si>
    <t>Спецодежда (номенклатура, размер)</t>
  </si>
  <si>
    <t>Спецобувь (номенклатура, размер)</t>
  </si>
  <si>
    <t xml:space="preserve">СИЗ </t>
  </si>
  <si>
    <t>(рукавицы, перчатки)</t>
  </si>
  <si>
    <t>ГСМ</t>
  </si>
  <si>
    <t>51.51</t>
  </si>
  <si>
    <t>Бензин и дизельное топливо</t>
  </si>
  <si>
    <t>Судовое маловязкое топливо</t>
  </si>
  <si>
    <t>Масло (ассортимент)</t>
  </si>
  <si>
    <t>л</t>
  </si>
  <si>
    <t>Антифризы и жидкости готовые</t>
  </si>
  <si>
    <t>т.л</t>
  </si>
  <si>
    <t>Услуги</t>
  </si>
  <si>
    <t>72.60</t>
  </si>
  <si>
    <t>Обслуживание оргтехники</t>
  </si>
  <si>
    <t xml:space="preserve">Декабрь </t>
  </si>
  <si>
    <t>74.30.1</t>
  </si>
  <si>
    <t>Проведение программы производственного контроля (СОТиОС)</t>
  </si>
  <si>
    <t>74.6</t>
  </si>
  <si>
    <t>Охрана объектов ОАО «КРП»</t>
  </si>
  <si>
    <t>74.30.8</t>
  </si>
  <si>
    <t>Услуги ГРСИ, Регистра</t>
  </si>
  <si>
    <t>74.30.4</t>
  </si>
  <si>
    <t>Обследование кранов (ТО) экспертиза</t>
  </si>
  <si>
    <t>61.20.2</t>
  </si>
  <si>
    <t>КОФ ЕРП (комплексное обслуживание флота)</t>
  </si>
  <si>
    <t>74.60</t>
  </si>
  <si>
    <t>ТО охранно-пожарной сигнализации (ГОиЧС)</t>
  </si>
  <si>
    <t>45.25.6</t>
  </si>
  <si>
    <t>Огнезащитная обработка деревянных конструкций</t>
  </si>
  <si>
    <t>90.00.2</t>
  </si>
  <si>
    <t>Захоронение отходов 4-5 классов опасности</t>
  </si>
  <si>
    <t>Обследование подводных частей причалов (ТО)</t>
  </si>
  <si>
    <t>60.10.2</t>
  </si>
  <si>
    <t>Техобслуживание тепловозов</t>
  </si>
  <si>
    <t>. 35.20.9</t>
  </si>
  <si>
    <t>Подготовка и диагностика узлов тепловоза</t>
  </si>
  <si>
    <t>Февраль  20ё14</t>
  </si>
  <si>
    <t>35.20.9</t>
  </si>
  <si>
    <t>Текущий ремонт тепловозов</t>
  </si>
  <si>
    <t>74.30.7</t>
  </si>
  <si>
    <t>ТО погрузчиков</t>
  </si>
  <si>
    <t>Техническое содержание ж/д путей «Енисей»</t>
  </si>
  <si>
    <t>ТО видеонаблюдения</t>
  </si>
  <si>
    <t>90.00</t>
  </si>
  <si>
    <t>Чистка канализации</t>
  </si>
  <si>
    <t>Октябрь</t>
  </si>
  <si>
    <t>45.31</t>
  </si>
  <si>
    <t>Установка приборов учета на опоре</t>
  </si>
  <si>
    <t>Лаб. исследования состава поверхностных вод акватории р.Енисей</t>
  </si>
  <si>
    <t>74.30.9</t>
  </si>
  <si>
    <t>Морфометрические исследования</t>
  </si>
  <si>
    <t>Июль</t>
  </si>
  <si>
    <t>Август</t>
  </si>
  <si>
    <t>Инструментальные замеры атмосферного воздуха на границе СЗЗ</t>
  </si>
  <si>
    <t>Лабораторные исследования воды из скважины Песчанка</t>
  </si>
  <si>
    <t>74.30.1 </t>
  </si>
  <si>
    <t>7422012 </t>
  </si>
  <si>
    <t>Лабораторные исследования воды  ЕПКНСМ физ факторы</t>
  </si>
  <si>
    <t xml:space="preserve">Обследование зданий </t>
  </si>
  <si>
    <t>74.70.1 </t>
  </si>
  <si>
    <t>Клининг</t>
  </si>
  <si>
    <t>Комп</t>
  </si>
  <si>
    <t>45.2</t>
  </si>
  <si>
    <t>Ремонт флота Слипование КПЛ №56</t>
  </si>
  <si>
    <t>35.11.9</t>
  </si>
  <si>
    <t>Ремонт подводной части корпуса КПЛ №56</t>
  </si>
  <si>
    <t>ПО Этран (ком. отд)</t>
  </si>
  <si>
    <t>72 </t>
  </si>
  <si>
    <t>ПО Консультант +</t>
  </si>
  <si>
    <t>Услуги по обслуживанию 1С</t>
  </si>
  <si>
    <t>66.03.1</t>
  </si>
  <si>
    <t>Страхование ДМС</t>
  </si>
  <si>
    <t>66.03</t>
  </si>
  <si>
    <t>Страхование ответственности судовладельцев</t>
  </si>
  <si>
    <t>66.03.3</t>
  </si>
  <si>
    <t>Страхование ОПО</t>
  </si>
  <si>
    <t>75.24</t>
  </si>
  <si>
    <t>Разработка планов обеспечения транспортной безопасности транспортных средств и объектов транспортной инфраструктуры</t>
  </si>
  <si>
    <t>45.21.6</t>
  </si>
  <si>
    <t xml:space="preserve">Ремонт перекрытий кровли </t>
  </si>
  <si>
    <t>50.3</t>
  </si>
  <si>
    <t>Установка дополнительного оборудования на автомобиль</t>
  </si>
  <si>
    <t>74.70.3</t>
  </si>
  <si>
    <t>Работы по наблюдению, профилактике и дератизации</t>
  </si>
  <si>
    <t>45.34</t>
  </si>
  <si>
    <t>Работы по проектированию и оснащению автоматическими установками пожарной сигнализации и пожаротушения</t>
  </si>
  <si>
    <t>92.31.21</t>
  </si>
  <si>
    <t>Оказание услуг по организации мероприятий в связи с празднованием 80-летия ОАО «КРП»</t>
  </si>
  <si>
    <t xml:space="preserve">Обследование плавучих кранов </t>
  </si>
  <si>
    <t>Техническое обслуживание электроотопления</t>
  </si>
  <si>
    <t>31.20.9</t>
  </si>
  <si>
    <t>Ремонт кабельных линий 6-10 кВ, 0.4 кВ</t>
  </si>
  <si>
    <t>45.21.3</t>
  </si>
  <si>
    <t xml:space="preserve">Ремонт и наладка подстанций </t>
  </si>
  <si>
    <t>Ремонт силовых трансформаторов, электромашин и сварочных аппаратов</t>
  </si>
  <si>
    <t>92.62</t>
  </si>
  <si>
    <t xml:space="preserve">Аренда плав. дорожки в бассейне </t>
  </si>
  <si>
    <t>85.11.2</t>
  </si>
  <si>
    <t>Санаторно-курортные услуги</t>
  </si>
  <si>
    <t>Санаторно-курортные путевки для детей</t>
  </si>
  <si>
    <t>74.20.45</t>
  </si>
  <si>
    <t>Поверка средств измерений</t>
  </si>
  <si>
    <t>Проведение аттестации рабочих мест ОАО «КРП»</t>
  </si>
  <si>
    <t>45.23.1</t>
  </si>
  <si>
    <t>Ремонт подкрановых путей грузового района «Енисей</t>
  </si>
  <si>
    <t>45.24</t>
  </si>
  <si>
    <t>Ремонт причальной стенки</t>
  </si>
  <si>
    <t>74.84</t>
  </si>
  <si>
    <t>Ремонт пола контейнеров</t>
  </si>
  <si>
    <t>Изготовление и монтаж окон в кабины крановщиков на плавкраны</t>
  </si>
  <si>
    <t>61.1</t>
  </si>
  <si>
    <t>Аренда портальных кранов</t>
  </si>
  <si>
    <t>70.31.22</t>
  </si>
  <si>
    <t>Оценка имущества ОАО «Красноярский речной порт»</t>
  </si>
  <si>
    <t>29.23.9</t>
  </si>
  <si>
    <t>Техническое обслуживание кондиционеров</t>
  </si>
  <si>
    <t>Ремонт кровли здания конторы и бытовых помещений</t>
  </si>
  <si>
    <t>2915000</t>
  </si>
  <si>
    <t>Ремонт металлоконструкций портальных кранов и обследование швов</t>
  </si>
  <si>
    <t>9910090</t>
  </si>
  <si>
    <t>Разработка техдокументации по установке спасательной шлюпки, спасательного плота и радиолокационной станции на т/х "БТП-605"</t>
  </si>
  <si>
    <t>Разработка техдокументации по установке швартовных лебедок на плавкраны</t>
  </si>
  <si>
    <t>Разработка техдокументации по установке спасательной шлюпки на плавкраны</t>
  </si>
  <si>
    <t>30.02</t>
  </si>
  <si>
    <t>3020000</t>
  </si>
  <si>
    <t>Техническое сопровождение программного обеспечения</t>
  </si>
  <si>
    <t>3132112</t>
  </si>
  <si>
    <t>Ремонт кабельной телефонной сети</t>
  </si>
  <si>
    <t>4540020</t>
  </si>
  <si>
    <t>Ремонтно-отделочные работы в кабинетах управления</t>
  </si>
  <si>
    <t>15</t>
  </si>
  <si>
    <t>1543039</t>
  </si>
  <si>
    <t>Сувенирная продукция</t>
  </si>
  <si>
    <t>Ремонтные работы объектов</t>
  </si>
  <si>
    <t>Ремонт отмостки и фасада здания магазина</t>
  </si>
  <si>
    <t>4510223</t>
  </si>
  <si>
    <t>Ремонт подкрановых путей 12,5 м</t>
  </si>
  <si>
    <t>50.10.1</t>
  </si>
  <si>
    <t>Фронтальный погрузчик (АМКОДОР 352)</t>
  </si>
  <si>
    <t xml:space="preserve">Март </t>
  </si>
  <si>
    <t>Система видеонаблюдения</t>
  </si>
  <si>
    <t>Компл.</t>
  </si>
  <si>
    <t>52.48.13</t>
  </si>
  <si>
    <t>Сервер HPProlant DL 360 p.</t>
  </si>
  <si>
    <t>Грузозахватное оборудование</t>
  </si>
  <si>
    <t>51.6</t>
  </si>
  <si>
    <t>Стиральная машина промышленная «Favorit»</t>
  </si>
  <si>
    <t xml:space="preserve">Июнь </t>
  </si>
  <si>
    <t>Компрессор дизельный поршневой ПКСД-5,25</t>
  </si>
  <si>
    <t xml:space="preserve">Сентябрь </t>
  </si>
  <si>
    <t>50.10.2</t>
  </si>
  <si>
    <t>Вакуумная машина КО 520Д</t>
  </si>
  <si>
    <t>Автомашина поливомоечная КО-806-23 МАЗ 5340В2</t>
  </si>
  <si>
    <t>Дизель-генератор аварийного электропитания 20 кВт</t>
  </si>
  <si>
    <t>51.88</t>
  </si>
  <si>
    <t>Трактор МТЗ 821 с навесным оборудованием</t>
  </si>
  <si>
    <t>34.10.2</t>
  </si>
  <si>
    <t>Легковой автомобиль</t>
  </si>
  <si>
    <t>Автокран КС 557136 К «Клинцы»</t>
  </si>
  <si>
    <t>9432000</t>
  </si>
  <si>
    <t>Капитально-восстановительный ремонт портального перегрузочного крана «Альбатрос» грузоподъемностью 10/20т</t>
  </si>
  <si>
    <t>2915363</t>
  </si>
  <si>
    <t>Грузоподъемная траверса</t>
  </si>
  <si>
    <t>29.24.1</t>
  </si>
  <si>
    <t>2944111</t>
  </si>
  <si>
    <t>Бактерицидный аппарат "БАКТ-3С"</t>
  </si>
  <si>
    <t>31.61</t>
  </si>
  <si>
    <t>3430371</t>
  </si>
  <si>
    <t>Нагнетатель смазочный С322М</t>
  </si>
  <si>
    <t>30.01</t>
  </si>
  <si>
    <t>3010030</t>
  </si>
  <si>
    <t>Многофункциональные устройства (МФУ)</t>
  </si>
  <si>
    <t>Наименование заказчика</t>
  </si>
  <si>
    <t>Адрес местонахождения заказчика</t>
  </si>
  <si>
    <t>Телефон заказчика</t>
  </si>
  <si>
    <t>Электронная почта заказчика</t>
  </si>
  <si>
    <t>ИНН</t>
  </si>
  <si>
    <t>КПП</t>
  </si>
  <si>
    <t>ОКАТО</t>
  </si>
  <si>
    <r>
      <t>Сведения о начальной (максимальной) цене договора (цене лота)</t>
    </r>
    <r>
      <rPr>
        <b/>
        <sz val="11"/>
        <color rgb="FF7030A0"/>
        <rFont val="Times New Roman"/>
        <family val="1"/>
        <charset val="204"/>
      </rPr>
      <t xml:space="preserve"> 2014 г.</t>
    </r>
  </si>
  <si>
    <r>
      <t xml:space="preserve">Сведения о начальной (максимальной) цене договора (цене лота) </t>
    </r>
    <r>
      <rPr>
        <b/>
        <sz val="11"/>
        <color rgb="FF00B050"/>
        <rFont val="Times New Roman"/>
        <family val="1"/>
        <charset val="204"/>
      </rPr>
      <t>2014 г., 15.10.14</t>
    </r>
  </si>
  <si>
    <t>Сведения о начальной (максимальной) цене договора (цене лота) 2015 г. (по заявкам и бюджету)</t>
  </si>
  <si>
    <t>20.</t>
  </si>
  <si>
    <t>2010040</t>
  </si>
  <si>
    <t>Круглый лес (для причальных плотиков)</t>
  </si>
  <si>
    <t>куб.м</t>
  </si>
  <si>
    <t>Автошины б/у (для причальных отбойников)</t>
  </si>
  <si>
    <t>2511100</t>
  </si>
  <si>
    <t>25.1</t>
  </si>
  <si>
    <t>3513040</t>
  </si>
  <si>
    <t>Ремонт деталей движительно-рулевого комплекса теплохода "БТП-605"</t>
  </si>
  <si>
    <t>Декабрь 2015 г.</t>
  </si>
  <si>
    <t>Январь 2015 г.</t>
  </si>
  <si>
    <t>Июль 2015 г.</t>
  </si>
  <si>
    <t>Ноябрь 2015 г.</t>
  </si>
  <si>
    <t>МТР на эксплуатацию (основной вид деятельности)</t>
  </si>
  <si>
    <t>МТР на ремонты и техобслуживание</t>
  </si>
  <si>
    <t>МТР по инвестициям</t>
  </si>
  <si>
    <t>Сантехническое оборудование, запорная арматура</t>
  </si>
  <si>
    <t>Машина для подготовки кромок с фрезой МКФ-18Р</t>
  </si>
  <si>
    <t>Аппарат воздушно-плазменной резки</t>
  </si>
  <si>
    <t>Судовая аппаратура АИС</t>
  </si>
  <si>
    <t>Автоматическая рециркуляционная очистная система</t>
  </si>
  <si>
    <t>Стиральная машина промышленная</t>
  </si>
  <si>
    <t>МФУ HP LaserJet Enterprise 700 M725z(А3)</t>
  </si>
  <si>
    <t>МФУ Canon image RUNNER 2520i (А3) (2015-2 шт.)</t>
  </si>
  <si>
    <t>МФУ Canon image RUNNER ADVANCE C2225i (А3,цв.)</t>
  </si>
  <si>
    <t>Колонка крановая (2015-5 шт, 2016-5 шт, 2017-5 шт)</t>
  </si>
  <si>
    <t>Телефонный шкаф ШР-2М (2015-4 шт.)</t>
  </si>
  <si>
    <t>Нагнетатель смазочный электрический</t>
  </si>
  <si>
    <t>Нанос КМН 80-65-155 с э/д 5,5 кВт</t>
  </si>
  <si>
    <t>Коротковолновый трансивер</t>
  </si>
  <si>
    <t xml:space="preserve">Аппарат бактерицидный </t>
  </si>
  <si>
    <t>Бульдозер</t>
  </si>
  <si>
    <t>Фрезерный станок</t>
  </si>
  <si>
    <t>Микроавтобус (8-10 мест)</t>
  </si>
  <si>
    <t>Вакуумный выключатель</t>
  </si>
  <si>
    <t>Капитальное строительство по инвестициям</t>
  </si>
  <si>
    <t>Капитальные ремонты по инвестициям</t>
  </si>
  <si>
    <t>Строительство периметрального ограждения зоны транспортной безопасности гр.района "Злобино"</t>
  </si>
  <si>
    <t>Технологическая очистка загрязненных нефтепродуктами грунтов на гр.районе "Злобино"</t>
  </si>
  <si>
    <t>Прокладка линий связи на гр.районе "Енисей"</t>
  </si>
  <si>
    <t>Строительство локального очистного сооружения на гр.районе "Енисей"</t>
  </si>
  <si>
    <t>МТР по инвестициям 2014 г.</t>
  </si>
  <si>
    <t>ИТОГО МТР на эксплуатацию:</t>
  </si>
  <si>
    <t>ИТОГО услуги:</t>
  </si>
  <si>
    <t>ИТОГО инвестиции 2014 г.:</t>
  </si>
  <si>
    <t>ИТОГО инвестиции 2015 г.:</t>
  </si>
  <si>
    <t>ВСЕГо по плану закупок</t>
  </si>
  <si>
    <t>ИТОГО МТР на ремонты и техобслуживание:</t>
  </si>
  <si>
    <t>Февраль 2015 г.</t>
  </si>
  <si>
    <t>Сведения о начальной (максимальной) цене договора (цене лота), руб. с НДС</t>
  </si>
  <si>
    <t>Ноябрь 2014 г.</t>
  </si>
  <si>
    <t>Июнь 2015 г.</t>
  </si>
  <si>
    <t>Март 2015 г.</t>
  </si>
  <si>
    <t>Сентябрь 2015 г.</t>
  </si>
  <si>
    <t>МТР на эксплуатацию, на ремонт и ТО</t>
  </si>
  <si>
    <t>План конкурсных процедур по закупкам МТР в 2015 г.</t>
  </si>
  <si>
    <t>Итого</t>
  </si>
  <si>
    <t>Да</t>
  </si>
  <si>
    <t>Колонка крановая</t>
  </si>
  <si>
    <t>Телефонный шкаф ШР-2М</t>
  </si>
  <si>
    <t>Апрель 2015 г.</t>
  </si>
  <si>
    <t>Август 2015 г.</t>
  </si>
  <si>
    <t>Декабрь 2014 г.</t>
  </si>
  <si>
    <t>Поддоны</t>
  </si>
  <si>
    <t xml:space="preserve">ПЛАН ЗАКУПКИ ТОВАРОВ, РАБОТ, УСЛУГ </t>
  </si>
  <si>
    <t>660059, Красноярский, Красноярск, Коммунальная, дом 2</t>
  </si>
  <si>
    <t>Обоснование внесения изменений:</t>
  </si>
  <si>
    <t>Заказчик</t>
  </si>
  <si>
    <t>Минимально необходимые требования, предъявляемые к закупаемым товарам,работам,услугам</t>
  </si>
  <si>
    <t>Ед. измерения</t>
  </si>
  <si>
    <t>Регион поставки товаров, выполнения работ, оказания услуг</t>
  </si>
  <si>
    <t>Планируемая дата или период размещения извещения о закупке(месяц, год)</t>
  </si>
  <si>
    <t>Срок исполнения договора(месяц, год)</t>
  </si>
  <si>
    <t>Красноярский край</t>
  </si>
  <si>
    <t>Код по ОКВЭД2</t>
  </si>
  <si>
    <t>Код по ОКПД2</t>
  </si>
  <si>
    <t>3</t>
  </si>
  <si>
    <t>Сведения о начальной (максимальной) цене договора (цене лота)</t>
  </si>
  <si>
    <t>Акционерное общество "Красноярский речной порт"</t>
  </si>
  <si>
    <t>Закупка только у СМСП</t>
  </si>
  <si>
    <t>СМСП</t>
  </si>
  <si>
    <t>Итого по ПЗ</t>
  </si>
  <si>
    <t>Штука</t>
  </si>
  <si>
    <t xml:space="preserve">Совокупный годовой объем планируемых закупок товаров (работ, услуг) в соответствии с планом закупки составляет </t>
  </si>
  <si>
    <t>рублей</t>
  </si>
  <si>
    <t xml:space="preserve">Годовой объем закупок, которые планируется осуществить по результатам закупки, участниками которой являются субъекты малого и среднего предпринимательства, составляет </t>
  </si>
  <si>
    <t>%</t>
  </si>
  <si>
    <t>Совокупный годовой объем договоров, заключенных по результатам закупки инновационной продукции, высокотехнологичной продукции за год, предшествующий отчетному составляет 0 рублей</t>
  </si>
  <si>
    <t>Совокупный годовой объем договоров, заключенных по результатам закупки инновационной продукции, высокотехнологичной продукции, участниками которых являлись только субъекты малого и среднего предпринимательства, за год, предшествующий отчетному составляет 0 рублей</t>
  </si>
  <si>
    <t>Совокупный годовой объем планируемых закупок инновационной продукции, высокотехнологичной продукции, которые планируется осуществить составляет 0  рублей (доля: 0 %, увеличение: 0 %)</t>
  </si>
  <si>
    <t>Годовой объем закупок инновационной продукции, высокотехнологичной продукции, которые планируется осуществить по результатам закупок, участниками которых являются только субъекты малого и среднего предпринимательства составляет 0  рублей (доля: 0 %, увеличение: 0 %)</t>
  </si>
  <si>
    <t>Итого СМП</t>
  </si>
  <si>
    <t>28.22</t>
  </si>
  <si>
    <t>28.22.18</t>
  </si>
  <si>
    <t>27.12</t>
  </si>
  <si>
    <t>Условная единица</t>
  </si>
  <si>
    <t>Товар соответствует ГОСТ, ТР, ТЗ</t>
  </si>
  <si>
    <t>Поставка сменных запасных частей для портальных кранов</t>
  </si>
  <si>
    <t>М.П.</t>
  </si>
  <si>
    <t>Поставка электротехнических товаров</t>
  </si>
  <si>
    <t>28.22.2</t>
  </si>
  <si>
    <t>да</t>
  </si>
  <si>
    <t>Запрос котировок в электронной форме</t>
  </si>
  <si>
    <t>Запрос котировок в электронной форме, участниками которого могут быть только субъекты МСП</t>
  </si>
  <si>
    <t>Совокупный годовой объем планируемых закупок товаров, работ, услуг, которые исключаются при расчете годового объема закупок товаров, работ, услуг, которые планируется осуществить по результатам закупки товаров, работ, услуг, участниками которой являются только субъекты малого и среднего предпринимательства, составляет              0 рублей</t>
  </si>
  <si>
    <t>8-391-2527228</t>
  </si>
  <si>
    <t>Грейфер для металлолома</t>
  </si>
  <si>
    <t>796</t>
  </si>
  <si>
    <t>port@krasrp.ru, PetrochenkoTA@nornik.ru</t>
  </si>
  <si>
    <t>Поствка строп текстильных</t>
  </si>
  <si>
    <t>13.92</t>
  </si>
  <si>
    <t>13.92.29.190</t>
  </si>
  <si>
    <t>Итого по ПЗ без 2026,2027</t>
  </si>
  <si>
    <t>Сумма по позициям на 2027 год</t>
  </si>
  <si>
    <t>Поставка бумаги офисной</t>
  </si>
  <si>
    <t>17.12.1</t>
  </si>
  <si>
    <t>17.12.14.110</t>
  </si>
  <si>
    <t>АО "КРП"</t>
  </si>
  <si>
    <t>Качество, срок исполнения, оптимальная стоимость</t>
  </si>
  <si>
    <t>Комплект</t>
  </si>
  <si>
    <t>1.00</t>
  </si>
  <si>
    <t>Закупка у единственного поставщика</t>
  </si>
  <si>
    <t>"____" ________________ 2025 г.</t>
  </si>
  <si>
    <t>62.02.</t>
  </si>
  <si>
    <t xml:space="preserve"> 13.9</t>
  </si>
  <si>
    <t>пачка</t>
  </si>
  <si>
    <t>25.11.23.120</t>
  </si>
  <si>
    <t>Поставка лестниц и стремянок</t>
  </si>
  <si>
    <t xml:space="preserve"> 25.11</t>
  </si>
  <si>
    <t>58.29</t>
  </si>
  <si>
    <t>58.29.50.000</t>
  </si>
  <si>
    <t>27.20</t>
  </si>
  <si>
    <t>27.20.23.130</t>
  </si>
  <si>
    <t>28.22.19.140</t>
  </si>
  <si>
    <t>Поставка гидротолкателей</t>
  </si>
  <si>
    <t>25.99.11</t>
  </si>
  <si>
    <t>95.12.10.000</t>
  </si>
  <si>
    <t>Оказание услуг по сервисному обслуживанию телекоммуникационного оборудования</t>
  </si>
  <si>
    <t>95.12</t>
  </si>
  <si>
    <t>Запрос предложений в электронной форме, участниками которого могут быть только субъекты МСП</t>
  </si>
  <si>
    <t>Конкурс в электронной форме, участниками которого могут быть только субъекты МСП</t>
  </si>
  <si>
    <t>82.19</t>
  </si>
  <si>
    <t>Оказание услуг по направлению документационного обеспечения</t>
  </si>
  <si>
    <t>33.14</t>
  </si>
  <si>
    <t>комплект</t>
  </si>
  <si>
    <t>Запрос котировок в электронной форме, участниками которого могут быть только субъекты малого и среднего предпринимательства</t>
  </si>
  <si>
    <t>АО «КРП»</t>
  </si>
  <si>
    <t>33.14.11.000</t>
  </si>
  <si>
    <t>Корректировка потребности подразделений АО КРП</t>
  </si>
  <si>
    <t>Оказание услуги по сбору и захоронению производственных отходов АО «КРП» IV-V класса опасности  </t>
  </si>
  <si>
    <t>33.12</t>
  </si>
  <si>
    <r>
      <t>33.12.15.000</t>
    </r>
    <r>
      <rPr>
        <sz val="11"/>
        <color theme="1"/>
        <rFont val="Tahoma"/>
        <family val="2"/>
        <charset val="204"/>
      </rPr>
      <t xml:space="preserve"> </t>
    </r>
  </si>
  <si>
    <t xml:space="preserve">Оказание услуг по техническому обслуживанию приборов безопасности автокранов, автогидроподъемника и краноманипуляторной установки </t>
  </si>
  <si>
    <t xml:space="preserve">Оказание услуг по текущему содержанию крановых путей </t>
  </si>
  <si>
    <t>Выполнение работ по текущему ремонту и техническому обслуживанию трансформаторных подстанций и линий электропередач (кабельные) напряжением 0,4, 6, 10 кВ в сетях АО «КРП»</t>
  </si>
  <si>
    <t>38.21.21.190</t>
  </si>
  <si>
    <t>38.21</t>
  </si>
  <si>
    <t>Приобретение лицензии zVirt</t>
  </si>
  <si>
    <r>
      <t>62.02.3</t>
    </r>
    <r>
      <rPr>
        <sz val="11"/>
        <color theme="1"/>
        <rFont val="Tahoma"/>
        <family val="2"/>
        <charset val="204"/>
      </rPr>
      <t>0.000</t>
    </r>
  </si>
  <si>
    <t>Оказание услуг по комплексному обслуживанию ИТ-инфраструктуры (сервисные услуги поддержки систем связи)</t>
  </si>
  <si>
    <t>Оказание услуг по профессиональной уборке помещений подразделений АО «КРП» и прилегающей территории к зданию Управления АО «КРП».</t>
  </si>
  <si>
    <t>81.21.10.000</t>
  </si>
  <si>
    <t>81.2</t>
  </si>
  <si>
    <t>Услуги по обращению с отходами I и II классов опасности АО «КРП»</t>
  </si>
  <si>
    <r>
      <t xml:space="preserve">Запрос котировок в электронной форме, </t>
    </r>
    <r>
      <rPr>
        <sz val="11"/>
        <color theme="1"/>
        <rFont val="Tahoma"/>
        <family val="2"/>
        <charset val="204"/>
      </rPr>
      <t>участниками которого могут быть только субъекты малого и среднего предпринимательства</t>
    </r>
  </si>
  <si>
    <t>на период с 01.01.2026 по 31.12.2028</t>
  </si>
  <si>
    <t>Поставка шпалы и бруса</t>
  </si>
  <si>
    <t xml:space="preserve"> 16.10</t>
  </si>
  <si>
    <t>16.10.32.110</t>
  </si>
  <si>
    <t xml:space="preserve">Поставка противопожарного оборудования </t>
  </si>
  <si>
    <t>Поставка метизов</t>
  </si>
  <si>
    <t>Поставка автошин</t>
  </si>
  <si>
    <t>Поставка аккумуляторов</t>
  </si>
  <si>
    <t>Поставка выключателей концевых</t>
  </si>
  <si>
    <t>Поставка ремней стяжных</t>
  </si>
  <si>
    <t>Поставка электротехнической продукции</t>
  </si>
  <si>
    <t>Поставка сантехнических товаров</t>
  </si>
  <si>
    <t xml:space="preserve">
25.11.23.119
</t>
  </si>
  <si>
    <t>25.94</t>
  </si>
  <si>
    <t>28.29.22.110</t>
  </si>
  <si>
    <t>25.94.11.190</t>
  </si>
  <si>
    <t>22.11.13.000</t>
  </si>
  <si>
    <t xml:space="preserve"> 22.11</t>
  </si>
  <si>
    <t>27.12.10.190</t>
  </si>
  <si>
    <t>13.96.16.140</t>
  </si>
  <si>
    <t>Генеральный директор ООО "Норникель-ЕРП",</t>
  </si>
  <si>
    <t>управляющей организации АО «КРП»</t>
  </si>
  <si>
    <t xml:space="preserve">_______________________ А.В. Вискунов </t>
  </si>
  <si>
    <t>Итого по ПЗ без 2027,2028</t>
  </si>
  <si>
    <t>Годовой объем закупок, которые планируется осуществить по результатам закупки, участниками которой являются субъекты малого и среднего предпринимательства, составляет без 2027,2028</t>
  </si>
  <si>
    <t>Сумма по позициям на 2028 год</t>
  </si>
  <si>
    <t>82.19.13.000</t>
  </si>
  <si>
    <t>Оказание услуг по обращению с твердыми коммунальными отходами</t>
  </si>
  <si>
    <t>Оказание услуг связанных с перевозкой груза</t>
  </si>
  <si>
    <t>Сумма по позициям перенесенным из плана закупок 2025 года</t>
  </si>
  <si>
    <t>38.21.22.000</t>
  </si>
  <si>
    <t>38.2</t>
  </si>
  <si>
    <t>52.21.1</t>
  </si>
  <si>
    <t>52.21</t>
  </si>
  <si>
    <t>Сумма по позициям (5-11) перенесенным из плана закупок 2019, 2021, 2025 год</t>
  </si>
  <si>
    <t>Сумма по позициям (25-28) на 2027 год</t>
  </si>
  <si>
    <t>Сумма по позициям (29-32) на 2028 год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</si>
</sst>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р_._-;\-* #,##0.00_р_._-;_-* &quot;-&quot;??_р_._-;_-@_-"/>
    <numFmt numFmtId="165" formatCode="0.0"/>
  </numFmts>
  <fonts count="36" x14ac:knownFonts="1">
    <font>
      <sz val="12"/>
      <color theme="1"/>
      <name val="Times New Roman"/>
      <family val="2"/>
      <charset val="204"/>
    </font>
    <font>
      <sz val="12"/>
      <color theme="1"/>
      <name val="Times New Roman"/>
      <family val="2"/>
      <charset val="204"/>
    </font>
    <font>
      <sz val="11"/>
      <color theme="1"/>
      <name val="Times New Roman"/>
      <family val="1"/>
      <charset val="204"/>
    </font>
    <font>
      <sz val="11"/>
      <color rgb="FF7030A0"/>
      <name val="Times New Roman"/>
      <family val="1"/>
      <charset val="204"/>
    </font>
    <font>
      <sz val="11"/>
      <color rgb="FF0070C0"/>
      <name val="Times New Roman"/>
      <family val="1"/>
      <charset val="204"/>
    </font>
    <font>
      <b/>
      <sz val="11"/>
      <color theme="1"/>
      <name val="Times New Roman"/>
      <family val="1"/>
      <charset val="204"/>
    </font>
    <font>
      <sz val="11"/>
      <color rgb="FF000000"/>
      <name val="Times New Roman"/>
      <family val="1"/>
      <charset val="204"/>
    </font>
    <font>
      <b/>
      <sz val="11"/>
      <color rgb="FF7030A0"/>
      <name val="Times New Roman"/>
      <family val="1"/>
      <charset val="204"/>
    </font>
    <font>
      <sz val="11"/>
      <color rgb="FFC00000"/>
      <name val="Times New Roman"/>
      <family val="1"/>
      <charset val="204"/>
    </font>
    <font>
      <sz val="11"/>
      <color rgb="FF00B050"/>
      <name val="Times New Roman"/>
      <family val="1"/>
      <charset val="204"/>
    </font>
    <font>
      <b/>
      <sz val="11"/>
      <color rgb="FF000000"/>
      <name val="Times New Roman"/>
      <family val="1"/>
      <charset val="204"/>
    </font>
    <font>
      <b/>
      <sz val="8"/>
      <color indexed="81"/>
      <name val="Tahoma"/>
      <family val="2"/>
      <charset val="204"/>
    </font>
    <font>
      <sz val="8"/>
      <color indexed="81"/>
      <name val="Tahoma"/>
      <family val="2"/>
      <charset val="204"/>
    </font>
    <font>
      <b/>
      <sz val="11"/>
      <color rgb="FF00B050"/>
      <name val="Times New Roman"/>
      <family val="1"/>
      <charset val="204"/>
    </font>
    <font>
      <sz val="11"/>
      <color rgb="FF002060"/>
      <name val="Times New Roman"/>
      <family val="1"/>
      <charset val="204"/>
    </font>
    <font>
      <b/>
      <sz val="11"/>
      <color rgb="FF002060"/>
      <name val="Times New Roman"/>
      <family val="1"/>
      <charset val="204"/>
    </font>
    <font>
      <b/>
      <sz val="12"/>
      <color theme="1"/>
      <name val="Times New Roman"/>
      <family val="1"/>
      <charset val="204"/>
    </font>
    <font>
      <u/>
      <sz val="11"/>
      <color theme="10"/>
      <name val="Calibri"/>
      <family val="2"/>
      <charset val="204"/>
      <scheme val="minor"/>
    </font>
    <font>
      <sz val="11"/>
      <color theme="1"/>
      <name val="Tahoma"/>
      <family val="2"/>
      <charset val="204"/>
    </font>
    <font>
      <b/>
      <sz val="11"/>
      <name val="Tahoma"/>
      <family val="2"/>
      <charset val="204"/>
    </font>
    <font>
      <i/>
      <sz val="11"/>
      <name val="Tahoma"/>
      <family val="2"/>
      <charset val="204"/>
    </font>
    <font>
      <sz val="11"/>
      <name val="Tahoma"/>
      <family val="2"/>
      <charset val="204"/>
    </font>
    <font>
      <u/>
      <sz val="11"/>
      <name val="Tahoma"/>
      <family val="2"/>
      <charset val="204"/>
    </font>
    <font>
      <b/>
      <i/>
      <sz val="11"/>
      <name val="Tahoma"/>
      <family val="2"/>
      <charset val="204"/>
    </font>
    <font>
      <sz val="11"/>
      <color rgb="FF0070C0"/>
      <name val="Tahoma"/>
      <family val="2"/>
      <charset val="204"/>
    </font>
    <font>
      <sz val="10.5"/>
      <name val="Tahoma"/>
      <family val="2"/>
      <charset val="204"/>
    </font>
    <font>
      <sz val="10"/>
      <name val="Tahoma"/>
      <family val="2"/>
      <charset val="204"/>
    </font>
    <font>
      <sz val="11"/>
      <color rgb="FF000000"/>
      <name val="Tahoma"/>
      <family val="2"/>
      <charset val="204"/>
    </font>
    <font>
      <sz val="11"/>
      <color rgb="FF333333"/>
      <name val="Tahoma"/>
      <family val="2"/>
      <charset val="204"/>
    </font>
    <font>
      <sz val="11"/>
      <color theme="1"/>
      <name val="Calibri"/>
      <family val="2"/>
      <charset val="204"/>
    </font>
    <font>
      <sz val="10"/>
      <color theme="1"/>
      <name val="Tahoma"/>
      <family val="2"/>
      <charset val="204"/>
    </font>
    <font>
      <sz val="10"/>
      <color rgb="FF000000"/>
      <name val="Tahoma"/>
      <family val="2"/>
      <charset val="204"/>
    </font>
    <font>
      <sz val="12"/>
      <name val="Tahoma"/>
      <family val="2"/>
      <charset val="204"/>
    </font>
    <font>
      <i/>
      <sz val="12"/>
      <name val="Tahoma"/>
      <family val="2"/>
      <charset val="204"/>
    </font>
    <font>
      <sz val="9"/>
      <color rgb="FF000000"/>
      <name val="Tahoma"/>
      <family val="2"/>
      <charset val="204"/>
    </font>
    <font>
      <sz val="11"/>
      <color theme="1"/>
      <name val="Arial"/>
      <family val="2"/>
      <charset val="204"/>
    </font>
  </fonts>
  <fills count="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BFEE9C"/>
        <bgColor indexed="64"/>
      </patternFill>
    </fill>
    <fill>
      <patternFill patternType="solid">
        <fgColor rgb="FF92D050"/>
        <bgColor indexed="64"/>
      </patternFill>
    </fill>
    <fill>
      <patternFill patternType="solid">
        <fgColor theme="7" tint="0.39997558519241921"/>
        <bgColor indexed="64"/>
      </patternFill>
    </fill>
    <fill>
      <patternFill patternType="solid">
        <fgColor theme="7"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3">
    <xf numFmtId="0" fontId="0" fillId="0" borderId="0"/>
    <xf numFmtId="164" fontId="1" fillId="0" borderId="0" applyFont="0" applyFill="0" applyBorder="0" applyAlignment="0" applyProtection="0"/>
    <xf numFmtId="0" fontId="17" fillId="0" borderId="0" applyNumberFormat="0" applyFill="0" applyBorder="0" applyAlignment="0" applyProtection="0"/>
  </cellStyleXfs>
  <cellXfs count="344">
    <xf numFmtId="0" fontId="0" fillId="0" borderId="0" xfId="0"/>
    <xf numFmtId="0" fontId="2" fillId="0" borderId="1" xfId="0" applyFont="1" applyBorder="1" applyAlignment="1">
      <alignment horizontal="center" vertical="top" wrapText="1"/>
    </xf>
    <xf numFmtId="49" fontId="2" fillId="0" borderId="1" xfId="0" applyNumberFormat="1" applyFont="1" applyBorder="1" applyAlignment="1">
      <alignment horizontal="center" vertical="top" wrapText="1"/>
    </xf>
    <xf numFmtId="0" fontId="2" fillId="0" borderId="1" xfId="0" applyFont="1" applyBorder="1" applyAlignment="1">
      <alignment horizontal="left" wrapText="1"/>
    </xf>
    <xf numFmtId="0" fontId="2" fillId="0" borderId="1" xfId="0" applyFont="1" applyBorder="1" applyAlignment="1">
      <alignment horizontal="center" wrapText="1"/>
    </xf>
    <xf numFmtId="49" fontId="2" fillId="0" borderId="1" xfId="0" applyNumberFormat="1" applyFont="1" applyBorder="1" applyAlignment="1">
      <alignment wrapText="1"/>
    </xf>
    <xf numFmtId="0" fontId="8" fillId="0" borderId="0" xfId="0" applyFont="1"/>
    <xf numFmtId="0" fontId="2" fillId="0" borderId="1" xfId="0" applyFont="1" applyBorder="1" applyAlignment="1">
      <alignment wrapText="1"/>
    </xf>
    <xf numFmtId="0" fontId="4" fillId="0" borderId="0" xfId="0" applyFont="1"/>
    <xf numFmtId="0" fontId="6" fillId="0" borderId="1" xfId="0" applyFont="1" applyBorder="1" applyAlignment="1">
      <alignment wrapText="1"/>
    </xf>
    <xf numFmtId="0" fontId="2" fillId="0" borderId="1" xfId="0" applyFont="1" applyFill="1" applyBorder="1" applyAlignment="1">
      <alignment horizontal="left" wrapText="1"/>
    </xf>
    <xf numFmtId="49" fontId="2" fillId="0" borderId="1" xfId="0" applyNumberFormat="1" applyFont="1" applyBorder="1" applyAlignment="1">
      <alignment horizontal="left" wrapText="1"/>
    </xf>
    <xf numFmtId="0" fontId="10" fillId="0" borderId="1" xfId="0" applyFont="1" applyBorder="1" applyAlignment="1">
      <alignment wrapText="1"/>
    </xf>
    <xf numFmtId="0" fontId="2" fillId="0" borderId="1" xfId="0" applyFont="1" applyFill="1" applyBorder="1" applyAlignment="1">
      <alignment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top" wrapText="1"/>
    </xf>
    <xf numFmtId="0" fontId="2" fillId="0" borderId="1" xfId="0" applyFont="1" applyFill="1" applyBorder="1" applyAlignment="1">
      <alignment vertical="top" wrapText="1"/>
    </xf>
    <xf numFmtId="17" fontId="2" fillId="0" borderId="1" xfId="0" applyNumberFormat="1" applyFont="1" applyFill="1" applyBorder="1" applyAlignment="1">
      <alignment horizontal="left" wrapText="1"/>
    </xf>
    <xf numFmtId="0" fontId="8" fillId="0" borderId="1" xfId="0" applyFont="1" applyFill="1" applyBorder="1" applyAlignment="1">
      <alignment horizontal="left" wrapText="1"/>
    </xf>
    <xf numFmtId="0" fontId="4" fillId="0" borderId="1" xfId="0" applyFont="1" applyFill="1" applyBorder="1" applyAlignment="1">
      <alignment horizontal="left" wrapText="1"/>
    </xf>
    <xf numFmtId="17" fontId="2" fillId="0" borderId="5" xfId="0" applyNumberFormat="1" applyFont="1" applyFill="1" applyBorder="1" applyAlignment="1">
      <alignment wrapText="1"/>
    </xf>
    <xf numFmtId="0" fontId="2" fillId="0" borderId="5" xfId="0" applyFont="1" applyFill="1" applyBorder="1" applyAlignment="1">
      <alignment wrapText="1"/>
    </xf>
    <xf numFmtId="17" fontId="2" fillId="0" borderId="6" xfId="0" applyNumberFormat="1" applyFont="1" applyFill="1" applyBorder="1" applyAlignment="1">
      <alignment wrapText="1"/>
    </xf>
    <xf numFmtId="0" fontId="2" fillId="0" borderId="6" xfId="0" applyFont="1" applyFill="1" applyBorder="1" applyAlignment="1">
      <alignment wrapText="1"/>
    </xf>
    <xf numFmtId="4" fontId="3" fillId="0" borderId="1" xfId="1" applyNumberFormat="1" applyFont="1" applyBorder="1" applyAlignment="1">
      <alignment horizontal="center" wrapText="1"/>
    </xf>
    <xf numFmtId="4" fontId="9" fillId="0" borderId="1" xfId="1" applyNumberFormat="1" applyFont="1" applyBorder="1" applyAlignment="1">
      <alignment horizontal="center" wrapText="1"/>
    </xf>
    <xf numFmtId="4" fontId="4" fillId="0" borderId="1" xfId="1" applyNumberFormat="1" applyFont="1" applyBorder="1" applyAlignment="1">
      <alignment horizontal="center" wrapText="1"/>
    </xf>
    <xf numFmtId="4" fontId="3" fillId="0" borderId="1" xfId="1" applyNumberFormat="1" applyFont="1" applyFill="1" applyBorder="1" applyAlignment="1">
      <alignment horizontal="center" wrapText="1"/>
    </xf>
    <xf numFmtId="4" fontId="4" fillId="0" borderId="5" xfId="1" applyNumberFormat="1" applyFont="1" applyBorder="1" applyAlignment="1">
      <alignment horizontal="center" wrapText="1"/>
    </xf>
    <xf numFmtId="4" fontId="3" fillId="0" borderId="5" xfId="1" applyNumberFormat="1" applyFont="1" applyFill="1" applyBorder="1" applyAlignment="1">
      <alignment horizontal="center" wrapText="1"/>
    </xf>
    <xf numFmtId="4" fontId="4" fillId="0" borderId="6" xfId="1" applyNumberFormat="1" applyFont="1" applyBorder="1" applyAlignment="1">
      <alignment horizontal="center" wrapText="1"/>
    </xf>
    <xf numFmtId="4" fontId="3" fillId="0" borderId="6" xfId="1" applyNumberFormat="1" applyFont="1" applyFill="1" applyBorder="1" applyAlignment="1">
      <alignment horizontal="center" wrapText="1"/>
    </xf>
    <xf numFmtId="4" fontId="3" fillId="0" borderId="0" xfId="1" applyNumberFormat="1" applyFont="1" applyAlignment="1">
      <alignment horizontal="center" wrapText="1"/>
    </xf>
    <xf numFmtId="4" fontId="9" fillId="0" borderId="0" xfId="1" applyNumberFormat="1" applyFont="1" applyAlignment="1">
      <alignment horizontal="center" wrapText="1"/>
    </xf>
    <xf numFmtId="4" fontId="4" fillId="0" borderId="0" xfId="1" applyNumberFormat="1" applyFont="1" applyAlignment="1">
      <alignment horizontal="center" wrapText="1"/>
    </xf>
    <xf numFmtId="4" fontId="3" fillId="0" borderId="0" xfId="1" applyNumberFormat="1" applyFont="1" applyFill="1" applyAlignment="1">
      <alignment horizontal="center" wrapText="1"/>
    </xf>
    <xf numFmtId="4" fontId="14" fillId="0" borderId="1" xfId="1" applyNumberFormat="1" applyFont="1" applyBorder="1" applyAlignment="1">
      <alignment horizontal="center" wrapText="1"/>
    </xf>
    <xf numFmtId="4" fontId="15" fillId="0" borderId="1" xfId="1" applyNumberFormat="1" applyFont="1" applyBorder="1" applyAlignment="1">
      <alignment horizontal="center" wrapText="1"/>
    </xf>
    <xf numFmtId="4" fontId="14" fillId="0" borderId="0" xfId="1" applyNumberFormat="1" applyFont="1" applyAlignment="1">
      <alignment horizontal="center" wrapText="1"/>
    </xf>
    <xf numFmtId="4" fontId="14" fillId="2" borderId="1" xfId="1" applyNumberFormat="1" applyFont="1" applyFill="1" applyBorder="1" applyAlignment="1">
      <alignment horizontal="center" wrapText="1"/>
    </xf>
    <xf numFmtId="0" fontId="2" fillId="0" borderId="0" xfId="0" applyFont="1"/>
    <xf numFmtId="0" fontId="2" fillId="0" borderId="1" xfId="0" applyFont="1" applyBorder="1"/>
    <xf numFmtId="49" fontId="2" fillId="0" borderId="1" xfId="0" applyNumberFormat="1" applyFont="1" applyBorder="1"/>
    <xf numFmtId="0" fontId="2" fillId="0" borderId="1" xfId="0" applyFont="1" applyFill="1" applyBorder="1"/>
    <xf numFmtId="0" fontId="2" fillId="0" borderId="0" xfId="0" applyFont="1" applyFill="1"/>
    <xf numFmtId="49" fontId="2" fillId="0" borderId="0" xfId="0" applyNumberFormat="1" applyFont="1"/>
    <xf numFmtId="0" fontId="2" fillId="0" borderId="0" xfId="0" applyFont="1" applyAlignment="1">
      <alignment wrapText="1"/>
    </xf>
    <xf numFmtId="4" fontId="14" fillId="4" borderId="1" xfId="1" applyNumberFormat="1" applyFont="1" applyFill="1" applyBorder="1" applyAlignment="1">
      <alignment horizontal="center" wrapText="1"/>
    </xf>
    <xf numFmtId="0" fontId="2" fillId="2" borderId="1" xfId="0" applyFont="1" applyFill="1" applyBorder="1" applyAlignment="1">
      <alignment horizontal="left" wrapText="1"/>
    </xf>
    <xf numFmtId="17" fontId="2" fillId="2" borderId="1" xfId="0" applyNumberFormat="1" applyFont="1" applyFill="1" applyBorder="1" applyAlignment="1">
      <alignment horizontal="left" wrapText="1"/>
    </xf>
    <xf numFmtId="4" fontId="14" fillId="0" borderId="1" xfId="1" applyNumberFormat="1" applyFont="1" applyFill="1" applyBorder="1" applyAlignment="1">
      <alignment horizontal="center" wrapText="1"/>
    </xf>
    <xf numFmtId="4" fontId="14" fillId="0" borderId="0" xfId="1" applyNumberFormat="1" applyFont="1" applyFill="1" applyAlignment="1">
      <alignment horizontal="center" wrapText="1"/>
    </xf>
    <xf numFmtId="0" fontId="5" fillId="0" borderId="0" xfId="0" applyFont="1"/>
    <xf numFmtId="49" fontId="5" fillId="0" borderId="0" xfId="0" applyNumberFormat="1" applyFont="1"/>
    <xf numFmtId="0" fontId="5" fillId="0" borderId="1" xfId="0" applyFont="1" applyBorder="1" applyAlignment="1">
      <alignment wrapText="1"/>
    </xf>
    <xf numFmtId="0" fontId="5" fillId="0" borderId="1" xfId="0" applyFont="1" applyBorder="1"/>
    <xf numFmtId="4" fontId="15" fillId="0" borderId="1" xfId="1" applyNumberFormat="1" applyFont="1" applyFill="1" applyBorder="1" applyAlignment="1">
      <alignment horizontal="center" wrapText="1"/>
    </xf>
    <xf numFmtId="0" fontId="5" fillId="0" borderId="1" xfId="0" applyFont="1" applyFill="1" applyBorder="1"/>
    <xf numFmtId="0" fontId="2" fillId="0" borderId="0" xfId="0" applyFont="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8" fillId="0" borderId="1" xfId="0" applyFont="1" applyFill="1" applyBorder="1" applyAlignment="1">
      <alignment horizontal="left" vertical="center" wrapText="1"/>
    </xf>
    <xf numFmtId="0" fontId="19" fillId="0" borderId="0" xfId="0" applyFont="1" applyFill="1" applyAlignment="1">
      <alignment horizontal="left" vertical="center"/>
    </xf>
    <xf numFmtId="0" fontId="21" fillId="0" borderId="0" xfId="0" applyFont="1" applyFill="1" applyAlignment="1">
      <alignment horizontal="left" vertical="center"/>
    </xf>
    <xf numFmtId="0" fontId="21" fillId="0" borderId="0" xfId="0" applyFont="1" applyFill="1" applyAlignment="1">
      <alignment vertical="center"/>
    </xf>
    <xf numFmtId="0" fontId="22" fillId="0" borderId="0" xfId="2" applyFont="1" applyFill="1" applyAlignment="1">
      <alignment vertical="center"/>
    </xf>
    <xf numFmtId="0" fontId="21"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21" fillId="0" borderId="1" xfId="0" applyFont="1" applyFill="1" applyBorder="1" applyAlignment="1">
      <alignment horizontal="left" vertical="center" wrapText="1"/>
    </xf>
    <xf numFmtId="17" fontId="21" fillId="0" borderId="1" xfId="0" applyNumberFormat="1" applyFont="1" applyFill="1" applyBorder="1" applyAlignment="1">
      <alignment horizontal="left" vertical="center" wrapText="1"/>
    </xf>
    <xf numFmtId="0" fontId="21" fillId="0" borderId="1" xfId="0" applyFont="1" applyFill="1" applyBorder="1" applyAlignment="1">
      <alignment vertical="center" wrapText="1"/>
    </xf>
    <xf numFmtId="49" fontId="21" fillId="0" borderId="1" xfId="0" applyNumberFormat="1" applyFont="1" applyFill="1" applyBorder="1" applyAlignment="1">
      <alignment horizontal="left" vertical="center" wrapText="1"/>
    </xf>
    <xf numFmtId="49" fontId="20" fillId="0" borderId="0" xfId="0" applyNumberFormat="1" applyFont="1" applyFill="1" applyBorder="1" applyAlignment="1">
      <alignment horizontal="left" vertical="center" wrapText="1"/>
    </xf>
    <xf numFmtId="0" fontId="20" fillId="0" borderId="0" xfId="0" applyFont="1" applyFill="1" applyAlignment="1">
      <alignment vertical="center"/>
    </xf>
    <xf numFmtId="49" fontId="20" fillId="0" borderId="0" xfId="0" applyNumberFormat="1" applyFont="1" applyFill="1" applyAlignment="1">
      <alignment vertical="center"/>
    </xf>
    <xf numFmtId="4" fontId="21" fillId="0" borderId="0" xfId="0" applyNumberFormat="1" applyFont="1" applyFill="1" applyAlignment="1">
      <alignment horizontal="center" vertical="center"/>
    </xf>
    <xf numFmtId="0" fontId="21" fillId="0" borderId="1" xfId="0" applyFont="1" applyFill="1" applyBorder="1" applyAlignment="1">
      <alignment vertical="center"/>
    </xf>
    <xf numFmtId="9" fontId="21" fillId="0" borderId="0" xfId="0" applyNumberFormat="1" applyFont="1" applyFill="1" applyAlignment="1">
      <alignment vertical="center"/>
    </xf>
    <xf numFmtId="4" fontId="21" fillId="0" borderId="0" xfId="0" applyNumberFormat="1" applyFont="1" applyFill="1" applyAlignment="1">
      <alignment vertical="center"/>
    </xf>
    <xf numFmtId="0" fontId="21" fillId="0" borderId="0" xfId="0" applyFont="1" applyFill="1" applyBorder="1" applyAlignment="1">
      <alignment vertical="center"/>
    </xf>
    <xf numFmtId="0" fontId="21" fillId="0" borderId="0" xfId="0" applyFont="1" applyFill="1" applyAlignment="1">
      <alignment horizontal="right" vertical="center"/>
    </xf>
    <xf numFmtId="164" fontId="21" fillId="0" borderId="0" xfId="1" applyFont="1" applyFill="1" applyAlignment="1">
      <alignment vertical="center"/>
    </xf>
    <xf numFmtId="0" fontId="21" fillId="0" borderId="0" xfId="0" applyFont="1" applyFill="1" applyBorder="1" applyAlignment="1">
      <alignment vertical="center" wrapText="1"/>
    </xf>
    <xf numFmtId="0" fontId="20" fillId="0" borderId="0" xfId="0" applyFont="1" applyFill="1" applyBorder="1" applyAlignment="1">
      <alignment vertical="center"/>
    </xf>
    <xf numFmtId="49" fontId="20" fillId="0" borderId="0" xfId="0" applyNumberFormat="1" applyFont="1" applyFill="1" applyBorder="1" applyAlignment="1">
      <alignment vertical="center"/>
    </xf>
    <xf numFmtId="4" fontId="21" fillId="0" borderId="0" xfId="0" applyNumberFormat="1" applyFont="1" applyFill="1" applyBorder="1" applyAlignment="1">
      <alignment vertical="center"/>
    </xf>
    <xf numFmtId="9" fontId="21" fillId="0" borderId="0" xfId="0" applyNumberFormat="1" applyFont="1" applyFill="1" applyBorder="1" applyAlignment="1">
      <alignment horizontal="right" vertical="center"/>
    </xf>
    <xf numFmtId="4" fontId="21" fillId="0" borderId="0" xfId="0" applyNumberFormat="1" applyFont="1" applyFill="1" applyBorder="1" applyAlignment="1">
      <alignment horizontal="center" vertical="center"/>
    </xf>
    <xf numFmtId="9" fontId="21" fillId="0" borderId="0" xfId="0" applyNumberFormat="1" applyFont="1" applyFill="1" applyBorder="1" applyAlignment="1">
      <alignment vertical="center"/>
    </xf>
    <xf numFmtId="4" fontId="21" fillId="0" borderId="0" xfId="0" applyNumberFormat="1" applyFont="1" applyFill="1" applyBorder="1" applyAlignment="1">
      <alignment horizontal="left" vertical="center"/>
    </xf>
    <xf numFmtId="9" fontId="21" fillId="0" borderId="0" xfId="0" applyNumberFormat="1" applyFont="1" applyFill="1" applyBorder="1" applyAlignment="1">
      <alignment horizontal="left" vertical="center"/>
    </xf>
    <xf numFmtId="165" fontId="21" fillId="0" borderId="0" xfId="0" applyNumberFormat="1" applyFont="1" applyFill="1" applyBorder="1" applyAlignment="1">
      <alignment horizontal="left" vertical="center"/>
    </xf>
    <xf numFmtId="0" fontId="21" fillId="0" borderId="12" xfId="0" applyFont="1" applyFill="1" applyBorder="1" applyAlignment="1">
      <alignment horizontal="center" vertical="center" wrapText="1"/>
    </xf>
    <xf numFmtId="0" fontId="24" fillId="0" borderId="0" xfId="0" applyFont="1" applyFill="1" applyBorder="1" applyAlignment="1">
      <alignment vertical="center"/>
    </xf>
    <xf numFmtId="14" fontId="21" fillId="0" borderId="0" xfId="0" applyNumberFormat="1" applyFont="1" applyFill="1" applyAlignment="1">
      <alignment vertical="center"/>
    </xf>
    <xf numFmtId="4" fontId="21" fillId="0" borderId="0" xfId="0" applyNumberFormat="1" applyFont="1" applyFill="1" applyAlignment="1">
      <alignment horizontal="left" vertical="center"/>
    </xf>
    <xf numFmtId="4" fontId="21" fillId="0" borderId="1" xfId="0" applyNumberFormat="1" applyFont="1" applyFill="1" applyBorder="1" applyAlignment="1">
      <alignment horizontal="left" vertical="center" wrapText="1"/>
    </xf>
    <xf numFmtId="4" fontId="21" fillId="0" borderId="0" xfId="0" applyNumberFormat="1" applyFont="1" applyFill="1" applyBorder="1" applyAlignment="1">
      <alignment horizontal="right" vertical="center"/>
    </xf>
    <xf numFmtId="4" fontId="21" fillId="0" borderId="0" xfId="0" applyNumberFormat="1" applyFont="1" applyFill="1" applyAlignment="1">
      <alignment horizontal="right" vertical="center"/>
    </xf>
    <xf numFmtId="9" fontId="26" fillId="0" borderId="0" xfId="0" applyNumberFormat="1" applyFont="1" applyFill="1" applyBorder="1" applyAlignment="1">
      <alignment horizontal="left" vertical="center"/>
    </xf>
    <xf numFmtId="9" fontId="26" fillId="0" borderId="0" xfId="0" applyNumberFormat="1" applyFont="1" applyFill="1" applyBorder="1" applyAlignment="1">
      <alignment vertical="center"/>
    </xf>
    <xf numFmtId="0" fontId="27" fillId="0" borderId="1" xfId="0" applyFont="1" applyFill="1" applyBorder="1" applyAlignment="1">
      <alignment vertical="center" wrapText="1"/>
    </xf>
    <xf numFmtId="4" fontId="18" fillId="0" borderId="1" xfId="0" applyNumberFormat="1" applyFont="1" applyFill="1" applyBorder="1" applyAlignment="1">
      <alignment horizontal="left" vertical="center" wrapText="1"/>
    </xf>
    <xf numFmtId="0" fontId="18" fillId="0" borderId="5" xfId="0" applyFont="1" applyFill="1" applyBorder="1" applyAlignment="1">
      <alignment horizontal="left" vertical="center" wrapText="1"/>
    </xf>
    <xf numFmtId="17" fontId="18" fillId="0" borderId="1" xfId="0" applyNumberFormat="1" applyFont="1" applyFill="1" applyBorder="1" applyAlignment="1">
      <alignment horizontal="left" vertical="center" wrapText="1"/>
    </xf>
    <xf numFmtId="0" fontId="18" fillId="0" borderId="1" xfId="0" applyFont="1" applyFill="1" applyBorder="1" applyAlignment="1">
      <alignment horizontal="left" vertical="center"/>
    </xf>
    <xf numFmtId="0" fontId="18" fillId="0" borderId="6" xfId="0" applyFont="1" applyFill="1" applyBorder="1" applyAlignment="1">
      <alignment horizontal="left" vertical="center"/>
    </xf>
    <xf numFmtId="0" fontId="27" fillId="0" borderId="5" xfId="0" applyFont="1" applyFill="1" applyBorder="1" applyAlignment="1">
      <alignment horizontal="left" vertical="center" wrapText="1"/>
    </xf>
    <xf numFmtId="4" fontId="27" fillId="0" borderId="5" xfId="0" applyNumberFormat="1" applyFont="1" applyFill="1" applyBorder="1" applyAlignment="1">
      <alignment horizontal="left" vertical="center"/>
    </xf>
    <xf numFmtId="0" fontId="27" fillId="0" borderId="1" xfId="0" applyFont="1" applyFill="1" applyBorder="1" applyAlignment="1">
      <alignment horizontal="left" vertical="center" wrapText="1"/>
    </xf>
    <xf numFmtId="17" fontId="21" fillId="0" borderId="5" xfId="0" applyNumberFormat="1" applyFont="1" applyFill="1" applyBorder="1" applyAlignment="1">
      <alignment horizontal="left" vertical="center" wrapText="1"/>
    </xf>
    <xf numFmtId="4" fontId="18" fillId="0" borderId="5" xfId="0" applyNumberFormat="1" applyFont="1" applyFill="1" applyBorder="1" applyAlignment="1">
      <alignment horizontal="left" vertical="center" wrapText="1"/>
    </xf>
    <xf numFmtId="17" fontId="27" fillId="0" borderId="1" xfId="0" applyNumberFormat="1" applyFont="1" applyFill="1" applyBorder="1" applyAlignment="1">
      <alignment horizontal="left" vertical="center" wrapText="1"/>
    </xf>
    <xf numFmtId="17" fontId="27" fillId="0" borderId="5" xfId="0" applyNumberFormat="1" applyFont="1" applyFill="1" applyBorder="1" applyAlignment="1">
      <alignment horizontal="left" vertical="center" wrapText="1"/>
    </xf>
    <xf numFmtId="4" fontId="27" fillId="0" borderId="1" xfId="0" applyNumberFormat="1" applyFont="1" applyFill="1" applyBorder="1" applyAlignment="1">
      <alignment horizontal="left" vertical="center" wrapText="1"/>
    </xf>
    <xf numFmtId="4" fontId="27" fillId="0" borderId="5" xfId="0" applyNumberFormat="1" applyFont="1" applyFill="1" applyBorder="1" applyAlignment="1">
      <alignment horizontal="left" vertical="center" wrapText="1"/>
    </xf>
    <xf numFmtId="0" fontId="21" fillId="0" borderId="5" xfId="0" applyFont="1" applyFill="1" applyBorder="1" applyAlignment="1">
      <alignment vertical="center" wrapText="1"/>
    </xf>
    <xf numFmtId="0" fontId="18" fillId="0" borderId="13" xfId="0" applyFont="1" applyFill="1" applyBorder="1" applyAlignment="1">
      <alignment horizontal="left" vertical="center"/>
    </xf>
    <xf numFmtId="0" fontId="27" fillId="0" borderId="6" xfId="0" applyFont="1" applyFill="1" applyBorder="1" applyAlignment="1">
      <alignment horizontal="left" vertical="center" wrapText="1"/>
    </xf>
    <xf numFmtId="17" fontId="27" fillId="0" borderId="6" xfId="0" applyNumberFormat="1" applyFont="1" applyFill="1" applyBorder="1" applyAlignment="1">
      <alignment horizontal="left" vertical="center" wrapText="1"/>
    </xf>
    <xf numFmtId="0" fontId="21" fillId="0" borderId="0" xfId="0" applyFont="1" applyFill="1" applyBorder="1" applyAlignment="1">
      <alignment horizontal="center" vertical="center" wrapText="1"/>
    </xf>
    <xf numFmtId="0" fontId="27" fillId="0" borderId="0" xfId="0" applyFont="1" applyFill="1" applyBorder="1" applyAlignment="1">
      <alignment vertical="center" wrapText="1"/>
    </xf>
    <xf numFmtId="0" fontId="27" fillId="0" borderId="0" xfId="0" applyFont="1" applyFill="1" applyBorder="1" applyAlignment="1">
      <alignment horizontal="left" vertical="center" wrapText="1"/>
    </xf>
    <xf numFmtId="4" fontId="18" fillId="0" borderId="0" xfId="0" applyNumberFormat="1" applyFont="1" applyFill="1" applyBorder="1" applyAlignment="1">
      <alignment horizontal="left" vertical="center" wrapText="1"/>
    </xf>
    <xf numFmtId="17" fontId="27" fillId="0" borderId="0" xfId="0" applyNumberFormat="1" applyFont="1" applyFill="1" applyBorder="1" applyAlignment="1">
      <alignment horizontal="left" vertical="center" wrapText="1"/>
    </xf>
    <xf numFmtId="0" fontId="21" fillId="0" borderId="10" xfId="0" applyFont="1" applyFill="1" applyBorder="1" applyAlignment="1">
      <alignment horizontal="left" vertical="center" wrapText="1"/>
    </xf>
    <xf numFmtId="0" fontId="27" fillId="0" borderId="1" xfId="0" applyFont="1" applyFill="1" applyBorder="1" applyAlignment="1">
      <alignment horizontal="left" vertical="center"/>
    </xf>
    <xf numFmtId="0" fontId="27" fillId="0" borderId="4" xfId="0" applyFont="1" applyFill="1" applyBorder="1" applyAlignment="1">
      <alignment horizontal="left" vertical="center" wrapText="1"/>
    </xf>
    <xf numFmtId="16" fontId="18" fillId="0" borderId="5" xfId="0" applyNumberFormat="1" applyFont="1" applyFill="1" applyBorder="1" applyAlignment="1">
      <alignment horizontal="left" vertical="center" wrapText="1"/>
    </xf>
    <xf numFmtId="0" fontId="28" fillId="0" borderId="1" xfId="0" applyFont="1" applyFill="1" applyBorder="1" applyAlignment="1">
      <alignment horizontal="left" vertical="center" wrapText="1"/>
    </xf>
    <xf numFmtId="0" fontId="21" fillId="0" borderId="10" xfId="0" applyFont="1" applyFill="1" applyBorder="1" applyAlignment="1">
      <alignment horizontal="left" vertical="top" wrapText="1"/>
    </xf>
    <xf numFmtId="0" fontId="32" fillId="0" borderId="0" xfId="0" applyFont="1" applyFill="1" applyAlignment="1">
      <alignment vertical="center"/>
    </xf>
    <xf numFmtId="49" fontId="33" fillId="0" borderId="0" xfId="0" applyNumberFormat="1" applyFont="1" applyFill="1" applyAlignment="1">
      <alignment vertical="center"/>
    </xf>
    <xf numFmtId="4" fontId="32" fillId="0" borderId="0" xfId="0" applyNumberFormat="1" applyFont="1" applyFill="1" applyAlignment="1">
      <alignment horizontal="left" vertical="center"/>
    </xf>
    <xf numFmtId="0" fontId="28" fillId="0" borderId="5" xfId="0" applyFont="1" applyFill="1" applyBorder="1" applyAlignment="1">
      <alignment horizontal="left" vertical="center" wrapText="1"/>
    </xf>
    <xf numFmtId="0" fontId="18" fillId="0" borderId="1" xfId="0" applyFont="1" applyFill="1" applyBorder="1" applyAlignment="1">
      <alignment horizontal="left" vertical="top" wrapText="1"/>
    </xf>
    <xf numFmtId="17" fontId="31" fillId="0" borderId="5" xfId="0" applyNumberFormat="1" applyFont="1" applyFill="1" applyBorder="1" applyAlignment="1">
      <alignment horizontal="left" vertical="center" wrapText="1"/>
    </xf>
    <xf numFmtId="0" fontId="19" fillId="0" borderId="1" xfId="0" applyFont="1" applyFill="1" applyBorder="1" applyAlignment="1">
      <alignment horizontal="center" vertical="center" wrapText="1"/>
    </xf>
    <xf numFmtId="0" fontId="21" fillId="0" borderId="0" xfId="0" applyFont="1" applyFill="1" applyBorder="1" applyAlignment="1">
      <alignment horizontal="left" vertical="center"/>
    </xf>
    <xf numFmtId="0" fontId="21" fillId="0" borderId="0" xfId="0" applyFont="1" applyFill="1" applyBorder="1" applyAlignment="1">
      <alignment horizontal="left" vertical="center" wrapText="1"/>
    </xf>
    <xf numFmtId="0" fontId="34" fillId="0" borderId="0" xfId="0" applyFont="1" applyBorder="1" applyAlignment="1">
      <alignment horizontal="left" vertical="center" wrapText="1"/>
    </xf>
    <xf numFmtId="0" fontId="27" fillId="0" borderId="0" xfId="0" applyFont="1" applyBorder="1" applyAlignment="1">
      <alignment horizontal="left" vertical="center" wrapText="1"/>
    </xf>
    <xf numFmtId="4" fontId="31" fillId="0" borderId="0" xfId="0" applyNumberFormat="1" applyFont="1" applyBorder="1" applyAlignment="1">
      <alignment horizontal="left" vertical="center" wrapText="1"/>
    </xf>
    <xf numFmtId="17" fontId="27" fillId="0" borderId="0" xfId="0" applyNumberFormat="1" applyFont="1" applyBorder="1" applyAlignment="1">
      <alignment horizontal="left" vertical="center" wrapText="1"/>
    </xf>
    <xf numFmtId="0" fontId="34" fillId="0" borderId="0" xfId="0" applyFont="1" applyFill="1" applyBorder="1" applyAlignment="1">
      <alignment horizontal="left" vertical="center" wrapText="1"/>
    </xf>
    <xf numFmtId="4" fontId="31" fillId="0" borderId="0" xfId="0" applyNumberFormat="1" applyFont="1" applyFill="1" applyBorder="1" applyAlignment="1">
      <alignment horizontal="left" vertical="center" wrapText="1"/>
    </xf>
    <xf numFmtId="0" fontId="30" fillId="0" borderId="5" xfId="0" applyFont="1" applyFill="1" applyBorder="1" applyAlignment="1">
      <alignment vertical="center" wrapText="1"/>
    </xf>
    <xf numFmtId="49" fontId="21" fillId="5" borderId="1" xfId="0" applyNumberFormat="1" applyFont="1" applyFill="1" applyBorder="1" applyAlignment="1">
      <alignment horizontal="left" vertical="center" wrapText="1"/>
    </xf>
    <xf numFmtId="0" fontId="21" fillId="5" borderId="1" xfId="0" applyFont="1" applyFill="1" applyBorder="1" applyAlignment="1">
      <alignment vertical="center" wrapText="1"/>
    </xf>
    <xf numFmtId="0" fontId="21" fillId="5" borderId="1" xfId="0" applyFont="1" applyFill="1" applyBorder="1" applyAlignment="1">
      <alignment horizontal="left" vertical="center" wrapText="1"/>
    </xf>
    <xf numFmtId="2" fontId="21" fillId="5" borderId="1" xfId="0" applyNumberFormat="1" applyFont="1" applyFill="1" applyBorder="1" applyAlignment="1">
      <alignment horizontal="left" vertical="center" wrapText="1"/>
    </xf>
    <xf numFmtId="4" fontId="21" fillId="5" borderId="1" xfId="0" applyNumberFormat="1" applyFont="1" applyFill="1" applyBorder="1" applyAlignment="1">
      <alignment horizontal="left" vertical="center" wrapText="1"/>
    </xf>
    <xf numFmtId="17" fontId="21" fillId="5" borderId="1" xfId="0" applyNumberFormat="1" applyFont="1" applyFill="1" applyBorder="1" applyAlignment="1">
      <alignment horizontal="left" vertical="center" wrapText="1"/>
    </xf>
    <xf numFmtId="0" fontId="21" fillId="5" borderId="1" xfId="0" applyFont="1" applyFill="1" applyBorder="1" applyAlignment="1">
      <alignment vertical="center"/>
    </xf>
    <xf numFmtId="49" fontId="18" fillId="5" borderId="1" xfId="0" applyNumberFormat="1" applyFont="1" applyFill="1" applyBorder="1" applyAlignment="1">
      <alignment horizontal="left" vertical="center" wrapText="1"/>
    </xf>
    <xf numFmtId="0" fontId="18" fillId="5" borderId="1" xfId="0" applyFont="1" applyFill="1" applyBorder="1" applyAlignment="1">
      <alignment horizontal="left" vertical="center" wrapText="1"/>
    </xf>
    <xf numFmtId="0" fontId="27" fillId="0" borderId="1" xfId="0" applyFont="1" applyBorder="1" applyAlignment="1">
      <alignment horizontal="left" vertical="center" wrapText="1"/>
    </xf>
    <xf numFmtId="4" fontId="31" fillId="0" borderId="1" xfId="0" applyNumberFormat="1" applyFont="1" applyBorder="1" applyAlignment="1">
      <alignment horizontal="left" vertical="center" wrapText="1"/>
    </xf>
    <xf numFmtId="16" fontId="27" fillId="0" borderId="0" xfId="0" applyNumberFormat="1" applyFont="1" applyBorder="1" applyAlignment="1">
      <alignment horizontal="left" vertical="center" wrapText="1"/>
    </xf>
    <xf numFmtId="16" fontId="27" fillId="0" borderId="1" xfId="0" applyNumberFormat="1" applyFont="1" applyBorder="1" applyAlignment="1">
      <alignment horizontal="left" vertical="center" wrapText="1"/>
    </xf>
    <xf numFmtId="14" fontId="27" fillId="0" borderId="1" xfId="0" applyNumberFormat="1" applyFont="1" applyBorder="1" applyAlignment="1">
      <alignment horizontal="left" vertical="center" wrapText="1"/>
    </xf>
    <xf numFmtId="4" fontId="27" fillId="0" borderId="0" xfId="0" applyNumberFormat="1" applyFont="1" applyBorder="1" applyAlignment="1">
      <alignment horizontal="left" vertical="center" wrapText="1"/>
    </xf>
    <xf numFmtId="4" fontId="27" fillId="0" borderId="1" xfId="0" applyNumberFormat="1" applyFont="1" applyBorder="1" applyAlignment="1">
      <alignment horizontal="left" vertical="center" wrapText="1"/>
    </xf>
    <xf numFmtId="0" fontId="35" fillId="0" borderId="0" xfId="0" applyFont="1" applyFill="1"/>
    <xf numFmtId="0" fontId="21" fillId="6" borderId="6" xfId="0" applyFont="1" applyFill="1" applyBorder="1" applyAlignment="1">
      <alignment horizontal="left" vertical="center" wrapText="1"/>
    </xf>
    <xf numFmtId="0" fontId="27" fillId="6" borderId="5" xfId="0" applyFont="1" applyFill="1" applyBorder="1" applyAlignment="1">
      <alignment horizontal="left" vertical="center" wrapText="1"/>
    </xf>
    <xf numFmtId="0" fontId="18" fillId="6" borderId="1" xfId="0" applyFont="1" applyFill="1" applyBorder="1" applyAlignment="1">
      <alignment horizontal="left" vertical="center" wrapText="1"/>
    </xf>
    <xf numFmtId="0" fontId="21" fillId="0" borderId="6" xfId="0" applyFont="1" applyFill="1" applyBorder="1" applyAlignment="1">
      <alignment horizontal="center" vertical="center" wrapText="1"/>
    </xf>
    <xf numFmtId="0" fontId="27" fillId="0" borderId="6" xfId="0" applyFont="1" applyBorder="1" applyAlignment="1">
      <alignment horizontal="left" vertical="center" wrapText="1"/>
    </xf>
    <xf numFmtId="4" fontId="21" fillId="0" borderId="1" xfId="0" applyNumberFormat="1" applyFont="1" applyFill="1" applyBorder="1" applyAlignment="1">
      <alignment horizontal="left" vertical="center"/>
    </xf>
    <xf numFmtId="0" fontId="21" fillId="7" borderId="1" xfId="0" applyFont="1" applyFill="1" applyBorder="1" applyAlignment="1">
      <alignment horizontal="left" vertical="center" wrapText="1"/>
    </xf>
    <xf numFmtId="0" fontId="29" fillId="0" borderId="1" xfId="0" applyFont="1" applyFill="1" applyBorder="1" applyAlignment="1">
      <alignment vertical="center" wrapText="1"/>
    </xf>
    <xf numFmtId="0" fontId="2" fillId="0" borderId="5" xfId="0" applyFont="1" applyFill="1" applyBorder="1" applyAlignment="1">
      <alignment horizontal="center" wrapText="1"/>
    </xf>
    <xf numFmtId="0" fontId="2" fillId="0" borderId="6" xfId="0" applyFont="1" applyFill="1" applyBorder="1" applyAlignment="1">
      <alignment horizontal="center" wrapText="1"/>
    </xf>
    <xf numFmtId="4" fontId="4" fillId="0" borderId="5" xfId="1" applyNumberFormat="1" applyFont="1" applyBorder="1" applyAlignment="1">
      <alignment horizontal="center" wrapText="1"/>
    </xf>
    <xf numFmtId="4" fontId="4" fillId="0" borderId="6" xfId="1" applyNumberFormat="1" applyFont="1" applyBorder="1" applyAlignment="1">
      <alignment horizontal="center" wrapText="1"/>
    </xf>
    <xf numFmtId="4" fontId="3" fillId="0" borderId="5" xfId="1" applyNumberFormat="1" applyFont="1" applyFill="1" applyBorder="1" applyAlignment="1">
      <alignment horizontal="center" wrapText="1"/>
    </xf>
    <xf numFmtId="4" fontId="3" fillId="0" borderId="6" xfId="1" applyNumberFormat="1" applyFont="1" applyFill="1" applyBorder="1" applyAlignment="1">
      <alignment horizontal="center" wrapText="1"/>
    </xf>
    <xf numFmtId="17" fontId="2" fillId="2" borderId="5" xfId="0" applyNumberFormat="1" applyFont="1" applyFill="1" applyBorder="1" applyAlignment="1">
      <alignment horizontal="left" wrapText="1"/>
    </xf>
    <xf numFmtId="17" fontId="2" fillId="2" borderId="6" xfId="0" applyNumberFormat="1" applyFont="1" applyFill="1" applyBorder="1" applyAlignment="1">
      <alignment horizontal="left" wrapText="1"/>
    </xf>
    <xf numFmtId="0" fontId="2" fillId="0" borderId="5" xfId="0" applyFont="1" applyFill="1" applyBorder="1" applyAlignment="1">
      <alignment horizontal="left" wrapText="1"/>
    </xf>
    <xf numFmtId="0" fontId="2" fillId="0" borderId="6" xfId="0" applyFont="1" applyFill="1" applyBorder="1" applyAlignment="1">
      <alignment horizontal="left" wrapText="1"/>
    </xf>
    <xf numFmtId="0" fontId="2" fillId="2" borderId="5" xfId="0" applyFont="1" applyFill="1" applyBorder="1" applyAlignment="1">
      <alignment horizontal="center" wrapText="1"/>
    </xf>
    <xf numFmtId="0" fontId="2" fillId="2" borderId="6" xfId="0" applyFont="1" applyFill="1" applyBorder="1" applyAlignment="1">
      <alignment horizontal="center" wrapText="1"/>
    </xf>
    <xf numFmtId="4" fontId="3" fillId="0" borderId="1" xfId="0" applyNumberFormat="1" applyFont="1" applyFill="1" applyBorder="1" applyAlignment="1">
      <alignment horizontal="center" wrapText="1"/>
    </xf>
    <xf numFmtId="4" fontId="4" fillId="0" borderId="5" xfId="0" applyNumberFormat="1" applyFont="1" applyBorder="1" applyAlignment="1">
      <alignment horizontal="center" wrapText="1"/>
    </xf>
    <xf numFmtId="4" fontId="4" fillId="0" borderId="6" xfId="0" applyNumberFormat="1" applyFont="1" applyBorder="1" applyAlignment="1">
      <alignment horizontal="center" wrapText="1"/>
    </xf>
    <xf numFmtId="0" fontId="2" fillId="0" borderId="5" xfId="0" applyFont="1" applyBorder="1" applyAlignment="1">
      <alignment horizontal="center" wrapText="1"/>
    </xf>
    <xf numFmtId="0" fontId="2" fillId="0" borderId="6" xfId="0" applyFont="1" applyBorder="1" applyAlignment="1">
      <alignment horizontal="center" wrapText="1"/>
    </xf>
    <xf numFmtId="4" fontId="3" fillId="0" borderId="5" xfId="1" applyNumberFormat="1" applyFont="1" applyBorder="1" applyAlignment="1">
      <alignment horizontal="center" wrapText="1"/>
    </xf>
    <xf numFmtId="4" fontId="3" fillId="0" borderId="6" xfId="1" applyNumberFormat="1" applyFont="1" applyBorder="1" applyAlignment="1">
      <alignment horizontal="center" wrapText="1"/>
    </xf>
    <xf numFmtId="4" fontId="3" fillId="0" borderId="1" xfId="1" applyNumberFormat="1" applyFont="1" applyFill="1" applyBorder="1" applyAlignment="1">
      <alignment horizontal="center" wrapText="1"/>
    </xf>
    <xf numFmtId="4" fontId="14" fillId="0" borderId="5" xfId="1" applyNumberFormat="1" applyFont="1" applyBorder="1" applyAlignment="1">
      <alignment horizontal="center" wrapText="1"/>
    </xf>
    <xf numFmtId="4" fontId="14" fillId="0" borderId="6" xfId="1" applyNumberFormat="1" applyFont="1" applyBorder="1" applyAlignment="1">
      <alignment horizontal="center" wrapText="1"/>
    </xf>
    <xf numFmtId="4" fontId="14" fillId="2" borderId="5" xfId="1" applyNumberFormat="1" applyFont="1" applyFill="1" applyBorder="1" applyAlignment="1">
      <alignment horizontal="center" wrapText="1"/>
    </xf>
    <xf numFmtId="4" fontId="14" fillId="2" borderId="6" xfId="1" applyNumberFormat="1" applyFont="1" applyFill="1" applyBorder="1" applyAlignment="1">
      <alignment horizontal="center" wrapText="1"/>
    </xf>
    <xf numFmtId="0" fontId="2" fillId="0" borderId="5" xfId="0" applyFont="1" applyFill="1" applyBorder="1" applyAlignment="1">
      <alignment horizontal="center" vertical="top" wrapText="1"/>
    </xf>
    <xf numFmtId="0" fontId="2" fillId="0" borderId="10" xfId="0" applyFont="1" applyFill="1" applyBorder="1" applyAlignment="1">
      <alignment horizontal="center" vertical="top" wrapText="1"/>
    </xf>
    <xf numFmtId="0" fontId="2" fillId="0" borderId="6" xfId="0" applyFont="1" applyFill="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2" fillId="0" borderId="5" xfId="0" applyFont="1" applyBorder="1" applyAlignment="1">
      <alignment horizontal="left" wrapText="1"/>
    </xf>
    <xf numFmtId="0" fontId="2" fillId="0" borderId="6" xfId="0" applyFont="1" applyBorder="1" applyAlignment="1">
      <alignment horizontal="left" wrapText="1"/>
    </xf>
    <xf numFmtId="49" fontId="2" fillId="0" borderId="5" xfId="0" applyNumberFormat="1" applyFont="1" applyBorder="1" applyAlignment="1">
      <alignment horizontal="left" wrapText="1"/>
    </xf>
    <xf numFmtId="49" fontId="2" fillId="0" borderId="6" xfId="0" applyNumberFormat="1" applyFont="1" applyBorder="1" applyAlignment="1">
      <alignment horizontal="left" wrapText="1"/>
    </xf>
    <xf numFmtId="0" fontId="6" fillId="0" borderId="5" xfId="0" applyFont="1" applyBorder="1" applyAlignment="1">
      <alignment wrapText="1"/>
    </xf>
    <xf numFmtId="0" fontId="6" fillId="0" borderId="6"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0" fontId="2" fillId="0" borderId="5" xfId="0" applyFont="1" applyBorder="1" applyAlignment="1">
      <alignment horizontal="center" vertical="top" textRotation="90" wrapText="1"/>
    </xf>
    <xf numFmtId="0" fontId="2" fillId="0" borderId="6" xfId="0" applyFont="1" applyBorder="1" applyAlignment="1">
      <alignment horizontal="center" vertical="top" textRotation="90" wrapText="1"/>
    </xf>
    <xf numFmtId="4" fontId="4" fillId="0" borderId="10" xfId="1" applyNumberFormat="1" applyFont="1" applyBorder="1" applyAlignment="1">
      <alignment horizontal="center" wrapText="1"/>
    </xf>
    <xf numFmtId="4" fontId="9" fillId="0" borderId="5" xfId="1" applyNumberFormat="1" applyFont="1" applyBorder="1" applyAlignment="1">
      <alignment horizontal="center" wrapText="1"/>
    </xf>
    <xf numFmtId="4" fontId="9" fillId="0" borderId="6" xfId="1" applyNumberFormat="1" applyFont="1" applyBorder="1" applyAlignment="1">
      <alignment horizontal="center" wrapText="1"/>
    </xf>
    <xf numFmtId="0" fontId="2" fillId="0" borderId="9" xfId="0" applyFont="1" applyFill="1" applyBorder="1" applyAlignment="1">
      <alignment horizontal="center" vertical="top" wrapText="1"/>
    </xf>
    <xf numFmtId="0" fontId="2" fillId="0" borderId="11" xfId="0" applyFont="1" applyFill="1" applyBorder="1" applyAlignment="1">
      <alignment horizontal="center" vertical="top" wrapText="1"/>
    </xf>
    <xf numFmtId="0" fontId="2" fillId="0" borderId="1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7" xfId="0" applyFont="1" applyFill="1" applyBorder="1" applyAlignment="1">
      <alignment horizontal="center" vertical="top" wrapText="1"/>
    </xf>
    <xf numFmtId="0" fontId="2" fillId="0" borderId="8" xfId="0" applyFont="1" applyFill="1" applyBorder="1" applyAlignment="1">
      <alignment horizontal="center" vertical="top" wrapText="1"/>
    </xf>
    <xf numFmtId="0" fontId="2" fillId="0" borderId="5" xfId="0" applyFont="1" applyBorder="1" applyAlignment="1">
      <alignment horizontal="center" vertical="top" wrapText="1"/>
    </xf>
    <xf numFmtId="0" fontId="2" fillId="0" borderId="10" xfId="0" applyFont="1" applyBorder="1" applyAlignment="1">
      <alignment horizontal="center" vertical="top" wrapText="1"/>
    </xf>
    <xf numFmtId="0" fontId="2" fillId="0" borderId="6" xfId="0" applyFont="1" applyBorder="1" applyAlignment="1">
      <alignment horizontal="center" vertical="top" wrapTex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2" xfId="0" applyFont="1" applyBorder="1" applyAlignment="1">
      <alignment horizontal="center" vertical="top" wrapText="1"/>
    </xf>
    <xf numFmtId="0" fontId="2" fillId="0" borderId="13" xfId="0" applyFont="1" applyBorder="1" applyAlignment="1">
      <alignment horizontal="center" vertical="top" wrapText="1"/>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4" fontId="3" fillId="0" borderId="10" xfId="1" applyNumberFormat="1" applyFont="1" applyBorder="1" applyAlignment="1">
      <alignment horizontal="center" wrapText="1"/>
    </xf>
    <xf numFmtId="0" fontId="2" fillId="0" borderId="10" xfId="0" applyFont="1" applyBorder="1" applyAlignment="1">
      <alignment horizontal="center" vertical="top" textRotation="90" wrapText="1"/>
    </xf>
    <xf numFmtId="49" fontId="2" fillId="0" borderId="5" xfId="0" applyNumberFormat="1" applyFont="1" applyBorder="1" applyAlignment="1">
      <alignment horizontal="center" vertical="top" textRotation="90" wrapText="1"/>
    </xf>
    <xf numFmtId="49" fontId="2" fillId="0" borderId="10" xfId="0" applyNumberFormat="1" applyFont="1" applyBorder="1" applyAlignment="1">
      <alignment horizontal="center" vertical="top" textRotation="90" wrapText="1"/>
    </xf>
    <xf numFmtId="49" fontId="2" fillId="0" borderId="6" xfId="0" applyNumberFormat="1" applyFont="1" applyBorder="1" applyAlignment="1">
      <alignment horizontal="center" vertical="top" textRotation="90"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17" fontId="2" fillId="0" borderId="5" xfId="0" applyNumberFormat="1" applyFont="1" applyFill="1" applyBorder="1" applyAlignment="1">
      <alignment horizontal="left" wrapText="1"/>
    </xf>
    <xf numFmtId="17" fontId="2" fillId="0" borderId="6" xfId="0" applyNumberFormat="1" applyFont="1" applyFill="1" applyBorder="1" applyAlignment="1">
      <alignment horizontal="left" wrapText="1"/>
    </xf>
    <xf numFmtId="3" fontId="2" fillId="0" borderId="5" xfId="0" applyNumberFormat="1" applyFont="1" applyBorder="1" applyAlignment="1">
      <alignment horizontal="center" wrapText="1"/>
    </xf>
    <xf numFmtId="3" fontId="2" fillId="0" borderId="6" xfId="0" applyNumberFormat="1" applyFont="1" applyBorder="1" applyAlignment="1">
      <alignment horizontal="center" wrapText="1"/>
    </xf>
    <xf numFmtId="49" fontId="2" fillId="0" borderId="5" xfId="0" applyNumberFormat="1" applyFont="1" applyBorder="1" applyAlignment="1">
      <alignment wrapText="1"/>
    </xf>
    <xf numFmtId="49" fontId="2" fillId="0" borderId="6" xfId="0" applyNumberFormat="1" applyFont="1" applyBorder="1" applyAlignment="1">
      <alignment wrapText="1"/>
    </xf>
    <xf numFmtId="4" fontId="14" fillId="4" borderId="5" xfId="1" applyNumberFormat="1" applyFont="1" applyFill="1" applyBorder="1" applyAlignment="1">
      <alignment horizontal="center" wrapText="1"/>
    </xf>
    <xf numFmtId="4" fontId="14" fillId="4" borderId="6" xfId="1" applyNumberFormat="1" applyFont="1" applyFill="1" applyBorder="1" applyAlignment="1">
      <alignment horizontal="center" wrapText="1"/>
    </xf>
    <xf numFmtId="0" fontId="8" fillId="0" borderId="5" xfId="0" applyFont="1" applyFill="1" applyBorder="1" applyAlignment="1">
      <alignment horizontal="center" wrapText="1"/>
    </xf>
    <xf numFmtId="0" fontId="8" fillId="0" borderId="6" xfId="0" applyFont="1" applyFill="1" applyBorder="1" applyAlignment="1">
      <alignment horizontal="center" wrapText="1"/>
    </xf>
    <xf numFmtId="17" fontId="8" fillId="0" borderId="5" xfId="0" applyNumberFormat="1" applyFont="1" applyFill="1" applyBorder="1" applyAlignment="1">
      <alignment horizontal="left" wrapText="1"/>
    </xf>
    <xf numFmtId="17" fontId="8" fillId="0" borderId="6" xfId="0" applyNumberFormat="1" applyFont="1" applyFill="1" applyBorder="1" applyAlignment="1">
      <alignment horizontal="left" wrapText="1"/>
    </xf>
    <xf numFmtId="0" fontId="8" fillId="0" borderId="5" xfId="0" applyFont="1" applyFill="1" applyBorder="1" applyAlignment="1">
      <alignment horizontal="left" wrapText="1"/>
    </xf>
    <xf numFmtId="0" fontId="8" fillId="0" borderId="6" xfId="0" applyFont="1" applyFill="1" applyBorder="1" applyAlignment="1">
      <alignment horizontal="left" wrapText="1"/>
    </xf>
    <xf numFmtId="0" fontId="8" fillId="0" borderId="5" xfId="0" applyFont="1" applyBorder="1" applyAlignment="1">
      <alignment horizontal="center" wrapText="1"/>
    </xf>
    <xf numFmtId="0" fontId="8" fillId="0" borderId="6" xfId="0" applyFont="1" applyBorder="1" applyAlignment="1">
      <alignment horizontal="center" wrapText="1"/>
    </xf>
    <xf numFmtId="4" fontId="8" fillId="0" borderId="5" xfId="1" applyNumberFormat="1" applyFont="1" applyBorder="1" applyAlignment="1">
      <alignment horizontal="center" wrapText="1"/>
    </xf>
    <xf numFmtId="4" fontId="8" fillId="0" borderId="6" xfId="1" applyNumberFormat="1" applyFont="1" applyBorder="1" applyAlignment="1">
      <alignment horizontal="center" wrapText="1"/>
    </xf>
    <xf numFmtId="0" fontId="8" fillId="0" borderId="5" xfId="0" applyFont="1" applyBorder="1" applyAlignment="1">
      <alignment horizontal="left" wrapText="1"/>
    </xf>
    <xf numFmtId="0" fontId="8" fillId="0" borderId="6" xfId="0" applyFont="1" applyBorder="1" applyAlignment="1">
      <alignment horizontal="left" wrapText="1"/>
    </xf>
    <xf numFmtId="49" fontId="8" fillId="0" borderId="5" xfId="0" applyNumberFormat="1" applyFont="1" applyBorder="1" applyAlignment="1">
      <alignment horizontal="left" wrapText="1"/>
    </xf>
    <xf numFmtId="49" fontId="8" fillId="0" borderId="6" xfId="0" applyNumberFormat="1" applyFont="1" applyBorder="1" applyAlignment="1">
      <alignment horizontal="left" wrapText="1"/>
    </xf>
    <xf numFmtId="0" fontId="8" fillId="0" borderId="5" xfId="0" applyFont="1" applyBorder="1" applyAlignment="1">
      <alignment wrapText="1"/>
    </xf>
    <xf numFmtId="0" fontId="8" fillId="0" borderId="6" xfId="0" applyFont="1" applyBorder="1" applyAlignment="1">
      <alignment wrapText="1"/>
    </xf>
    <xf numFmtId="0" fontId="4" fillId="0" borderId="5" xfId="0" applyFont="1" applyFill="1" applyBorder="1" applyAlignment="1">
      <alignment horizontal="center" wrapText="1"/>
    </xf>
    <xf numFmtId="0" fontId="4" fillId="0" borderId="6" xfId="0" applyFont="1" applyFill="1" applyBorder="1" applyAlignment="1">
      <alignment horizontal="center" wrapText="1"/>
    </xf>
    <xf numFmtId="17" fontId="4" fillId="0" borderId="5" xfId="0" applyNumberFormat="1" applyFont="1" applyFill="1" applyBorder="1" applyAlignment="1">
      <alignment horizontal="left" wrapText="1"/>
    </xf>
    <xf numFmtId="17" fontId="4" fillId="0" borderId="6" xfId="0" applyNumberFormat="1" applyFont="1" applyFill="1" applyBorder="1" applyAlignment="1">
      <alignment horizontal="left" wrapText="1"/>
    </xf>
    <xf numFmtId="0" fontId="4" fillId="0" borderId="5" xfId="0" applyFont="1" applyFill="1" applyBorder="1" applyAlignment="1">
      <alignment horizontal="left" wrapText="1"/>
    </xf>
    <xf numFmtId="0" fontId="4" fillId="0" borderId="6" xfId="0" applyFont="1" applyFill="1" applyBorder="1" applyAlignment="1">
      <alignment horizontal="left" wrapText="1"/>
    </xf>
    <xf numFmtId="0" fontId="4" fillId="0" borderId="5" xfId="0" applyFont="1" applyBorder="1" applyAlignment="1">
      <alignment horizontal="center" wrapText="1"/>
    </xf>
    <xf numFmtId="0" fontId="4" fillId="0" borderId="6" xfId="0" applyFont="1" applyBorder="1" applyAlignment="1">
      <alignment horizontal="center" wrapText="1"/>
    </xf>
    <xf numFmtId="0" fontId="4" fillId="0" borderId="5" xfId="0" applyFont="1" applyBorder="1" applyAlignment="1">
      <alignment horizontal="left" wrapText="1"/>
    </xf>
    <xf numFmtId="0" fontId="4" fillId="0" borderId="6" xfId="0" applyFont="1" applyBorder="1" applyAlignment="1">
      <alignment horizontal="left" wrapText="1"/>
    </xf>
    <xf numFmtId="49" fontId="4" fillId="0" borderId="5" xfId="0" applyNumberFormat="1" applyFont="1" applyBorder="1" applyAlignment="1">
      <alignment horizontal="left" wrapText="1"/>
    </xf>
    <xf numFmtId="49" fontId="4" fillId="0" borderId="6" xfId="0" applyNumberFormat="1" applyFont="1" applyBorder="1" applyAlignment="1">
      <alignment horizontal="left" wrapText="1"/>
    </xf>
    <xf numFmtId="0" fontId="4" fillId="0" borderId="5" xfId="0" applyFont="1" applyBorder="1" applyAlignment="1">
      <alignment wrapText="1"/>
    </xf>
    <xf numFmtId="0" fontId="4" fillId="0" borderId="6" xfId="0" applyFont="1" applyBorder="1" applyAlignment="1">
      <alignment wrapText="1"/>
    </xf>
    <xf numFmtId="4" fontId="4" fillId="0" borderId="5" xfId="1" applyNumberFormat="1" applyFont="1" applyFill="1" applyBorder="1" applyAlignment="1">
      <alignment horizontal="center" wrapText="1"/>
    </xf>
    <xf numFmtId="4" fontId="4" fillId="0" borderId="6" xfId="1" applyNumberFormat="1" applyFont="1" applyFill="1" applyBorder="1" applyAlignment="1">
      <alignment horizontal="center" wrapText="1"/>
    </xf>
    <xf numFmtId="4" fontId="14" fillId="2" borderId="5" xfId="1" applyNumberFormat="1" applyFont="1" applyFill="1" applyBorder="1" applyAlignment="1">
      <alignment horizontal="center" vertical="center" wrapText="1"/>
    </xf>
    <xf numFmtId="4" fontId="14" fillId="2" borderId="10" xfId="1" applyNumberFormat="1" applyFont="1" applyFill="1" applyBorder="1" applyAlignment="1">
      <alignment horizontal="center" vertical="center" wrapText="1"/>
    </xf>
    <xf numFmtId="4" fontId="14" fillId="2" borderId="6" xfId="1" applyNumberFormat="1" applyFont="1" applyFill="1" applyBorder="1" applyAlignment="1">
      <alignment horizontal="center" vertical="center" wrapText="1"/>
    </xf>
    <xf numFmtId="4" fontId="4" fillId="3" borderId="5" xfId="1" applyNumberFormat="1" applyFont="1" applyFill="1" applyBorder="1" applyAlignment="1">
      <alignment horizontal="center" wrapText="1"/>
    </xf>
    <xf numFmtId="4" fontId="4" fillId="3" borderId="6" xfId="1" applyNumberFormat="1" applyFont="1" applyFill="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49" fontId="2" fillId="0" borderId="5" xfId="0" applyNumberFormat="1" applyFont="1" applyFill="1" applyBorder="1" applyAlignment="1">
      <alignment wrapText="1"/>
    </xf>
    <xf numFmtId="49" fontId="2" fillId="0" borderId="6" xfId="0" applyNumberFormat="1" applyFont="1" applyFill="1" applyBorder="1" applyAlignment="1">
      <alignment wrapText="1"/>
    </xf>
    <xf numFmtId="0" fontId="2" fillId="0" borderId="5" xfId="0" applyFont="1" applyFill="1" applyBorder="1" applyAlignment="1">
      <alignment wrapText="1"/>
    </xf>
    <xf numFmtId="0" fontId="2" fillId="0" borderId="6" xfId="0" applyFont="1" applyFill="1" applyBorder="1" applyAlignment="1">
      <alignment wrapText="1"/>
    </xf>
    <xf numFmtId="49" fontId="8" fillId="0" borderId="5" xfId="0" applyNumberFormat="1" applyFont="1" applyBorder="1" applyAlignment="1">
      <alignment wrapText="1"/>
    </xf>
    <xf numFmtId="49" fontId="8" fillId="0" borderId="6" xfId="0" applyNumberFormat="1" applyFont="1" applyBorder="1" applyAlignment="1">
      <alignment wrapText="1"/>
    </xf>
    <xf numFmtId="4" fontId="9" fillId="0" borderId="5" xfId="1" applyNumberFormat="1" applyFont="1" applyFill="1" applyBorder="1" applyAlignment="1">
      <alignment horizontal="center" wrapText="1"/>
    </xf>
    <xf numFmtId="4" fontId="9" fillId="0" borderId="6" xfId="1" applyNumberFormat="1" applyFont="1" applyFill="1" applyBorder="1" applyAlignment="1">
      <alignment horizontal="center" wrapText="1"/>
    </xf>
    <xf numFmtId="4" fontId="14" fillId="0" borderId="5" xfId="1" applyNumberFormat="1" applyFont="1" applyFill="1" applyBorder="1" applyAlignment="1">
      <alignment horizontal="center" wrapText="1"/>
    </xf>
    <xf numFmtId="4" fontId="14" fillId="0" borderId="6" xfId="1" applyNumberFormat="1" applyFont="1" applyFill="1" applyBorder="1" applyAlignment="1">
      <alignment horizontal="center" wrapText="1"/>
    </xf>
    <xf numFmtId="4" fontId="9" fillId="0" borderId="10" xfId="1" applyNumberFormat="1" applyFont="1" applyBorder="1" applyAlignment="1">
      <alignment horizontal="center" wrapText="1"/>
    </xf>
    <xf numFmtId="4" fontId="14" fillId="0" borderId="10" xfId="1" applyNumberFormat="1" applyFont="1" applyBorder="1" applyAlignment="1">
      <alignment horizontal="center" wrapText="1"/>
    </xf>
    <xf numFmtId="49" fontId="2" fillId="0" borderId="5" xfId="0" applyNumberFormat="1" applyFont="1" applyFill="1" applyBorder="1" applyAlignment="1">
      <alignment horizontal="left" wrapText="1"/>
    </xf>
    <xf numFmtId="49" fontId="2" fillId="0" borderId="6" xfId="0" applyNumberFormat="1" applyFont="1" applyFill="1" applyBorder="1" applyAlignment="1">
      <alignment horizontal="left" wrapText="1"/>
    </xf>
    <xf numFmtId="0" fontId="16" fillId="0" borderId="14" xfId="0" applyFont="1" applyBorder="1" applyAlignment="1">
      <alignment horizontal="center" wrapText="1"/>
    </xf>
    <xf numFmtId="4" fontId="14" fillId="0" borderId="5" xfId="1" applyNumberFormat="1" applyFont="1" applyFill="1" applyBorder="1" applyAlignment="1">
      <alignment horizontal="center" vertical="center" wrapText="1"/>
    </xf>
    <xf numFmtId="4" fontId="14" fillId="0" borderId="10" xfId="1" applyNumberFormat="1" applyFont="1" applyFill="1" applyBorder="1" applyAlignment="1">
      <alignment horizontal="center" vertical="center" wrapText="1"/>
    </xf>
    <xf numFmtId="4" fontId="14" fillId="0" borderId="6" xfId="1" applyNumberFormat="1"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5" xfId="0" applyFont="1" applyBorder="1" applyAlignment="1">
      <alignment horizontal="center" vertical="center" textRotation="90" wrapText="1"/>
    </xf>
    <xf numFmtId="0" fontId="2" fillId="0" borderId="6" xfId="0" applyFont="1" applyBorder="1" applyAlignment="1">
      <alignment horizontal="center" vertical="center" textRotation="90"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6" xfId="0" applyFont="1" applyBorder="1" applyAlignment="1">
      <alignment horizontal="center" vertical="center" wrapText="1"/>
    </xf>
    <xf numFmtId="0" fontId="19"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49" fontId="23" fillId="0" borderId="5" xfId="0" applyNumberFormat="1" applyFont="1" applyFill="1" applyBorder="1" applyAlignment="1">
      <alignment horizontal="center" vertical="center" wrapText="1"/>
    </xf>
    <xf numFmtId="49" fontId="23" fillId="0" borderId="10" xfId="0" applyNumberFormat="1" applyFont="1" applyFill="1" applyBorder="1" applyAlignment="1">
      <alignment horizontal="center" vertical="center" wrapText="1"/>
    </xf>
    <xf numFmtId="49" fontId="23" fillId="0" borderId="6" xfId="0" applyNumberFormat="1" applyFont="1" applyFill="1" applyBorder="1" applyAlignment="1">
      <alignment horizontal="center" vertical="center" wrapText="1"/>
    </xf>
    <xf numFmtId="4" fontId="19" fillId="0" borderId="1" xfId="0" applyNumberFormat="1" applyFont="1" applyFill="1" applyBorder="1" applyAlignment="1">
      <alignment horizontal="left" vertical="center" wrapText="1"/>
    </xf>
    <xf numFmtId="0" fontId="21" fillId="0" borderId="0" xfId="0" applyFont="1" applyFill="1" applyBorder="1" applyAlignment="1">
      <alignment horizontal="left" vertical="center"/>
    </xf>
    <xf numFmtId="0" fontId="21" fillId="0" borderId="0" xfId="0" applyFont="1" applyFill="1" applyBorder="1" applyAlignment="1">
      <alignment horizontal="left" vertical="center" wrapText="1"/>
    </xf>
    <xf numFmtId="0" fontId="25" fillId="0" borderId="0" xfId="0" applyFont="1" applyFill="1" applyBorder="1" applyAlignment="1">
      <alignment horizontal="left" vertical="center"/>
    </xf>
    <xf numFmtId="0" fontId="19" fillId="0" borderId="5"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9" fillId="0" borderId="4" xfId="0" applyFont="1" applyFill="1" applyBorder="1" applyAlignment="1">
      <alignment horizontal="center" vertical="center" wrapText="1"/>
    </xf>
    <xf numFmtId="4" fontId="19" fillId="0" borderId="5" xfId="0" applyNumberFormat="1" applyFont="1" applyFill="1" applyBorder="1" applyAlignment="1">
      <alignment horizontal="left" vertical="center" wrapText="1"/>
    </xf>
    <xf numFmtId="4" fontId="19" fillId="0" borderId="6" xfId="0" applyNumberFormat="1" applyFont="1" applyFill="1" applyBorder="1" applyAlignment="1">
      <alignment horizontal="left" vertical="center" wrapText="1"/>
    </xf>
  </cellXfs>
  <cellStyles count="3">
    <cellStyle name="Гиперссылка" xfId="2" builtinId="8"/>
    <cellStyle name="Обычный" xfId="0" builtinId="0"/>
    <cellStyle name="Финансовый" xfId="1" builtinId="3"/>
  </cellStyles>
  <dxfs count="0"/>
  <tableStyles count="0" defaultTableStyle="TableStyleMedium9" defaultPivotStyle="PivotStyleLight16"/>
  <colors>
    <mruColors>
      <color rgb="FFFF0000"/>
      <color rgb="FFBFEE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port@krasrp.r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S359"/>
  <sheetViews>
    <sheetView workbookViewId="0">
      <pane xSplit="5" ySplit="7" topLeftCell="F88" activePane="bottomRight" state="frozen"/>
      <selection pane="topRight" activeCell="F1" sqref="F1"/>
      <selection pane="bottomLeft" activeCell="A9" sqref="A9"/>
      <selection pane="bottomRight" activeCell="D69" sqref="D69:D70"/>
    </sheetView>
  </sheetViews>
  <sheetFormatPr defaultColWidth="9" defaultRowHeight="15" x14ac:dyDescent="0.25"/>
  <cols>
    <col min="1" max="1" width="3.25" style="40" customWidth="1"/>
    <col min="2" max="3" width="0" style="45" hidden="1" customWidth="1"/>
    <col min="4" max="4" width="30.75" style="46" customWidth="1"/>
    <col min="5" max="5" width="22.5" style="40" hidden="1" customWidth="1"/>
    <col min="6" max="6" width="11.875" style="40" customWidth="1"/>
    <col min="7" max="8" width="9" style="40" customWidth="1"/>
    <col min="9" max="9" width="8.375" style="40" hidden="1" customWidth="1"/>
    <col min="10" max="10" width="15.75" style="40" hidden="1" customWidth="1"/>
    <col min="11" max="11" width="15.375" style="38" customWidth="1"/>
    <col min="12" max="12" width="15.375" style="32" customWidth="1"/>
    <col min="13" max="13" width="17.875" style="33" customWidth="1"/>
    <col min="14" max="14" width="16.125" style="34" customWidth="1"/>
    <col min="15" max="15" width="16.125" style="35" customWidth="1"/>
    <col min="16" max="16" width="14.375" style="44" customWidth="1"/>
    <col min="17" max="17" width="14.5" style="44" customWidth="1"/>
    <col min="18" max="18" width="23.25" style="44" customWidth="1"/>
    <col min="19" max="19" width="13.75" style="44" customWidth="1"/>
    <col min="20" max="16384" width="9" style="40"/>
  </cols>
  <sheetData>
    <row r="1" spans="1:19" ht="15" customHeight="1" x14ac:dyDescent="0.25">
      <c r="A1" s="211" t="s">
        <v>0</v>
      </c>
      <c r="B1" s="233" t="s">
        <v>1</v>
      </c>
      <c r="C1" s="233" t="s">
        <v>2</v>
      </c>
      <c r="D1" s="236" t="s">
        <v>3</v>
      </c>
      <c r="E1" s="237"/>
      <c r="F1" s="237"/>
      <c r="G1" s="237"/>
      <c r="H1" s="237"/>
      <c r="I1" s="237"/>
      <c r="J1" s="237"/>
      <c r="K1" s="237"/>
      <c r="L1" s="237"/>
      <c r="M1" s="237"/>
      <c r="N1" s="237"/>
      <c r="O1" s="237"/>
      <c r="P1" s="237"/>
      <c r="Q1" s="238"/>
      <c r="R1" s="197" t="s">
        <v>4</v>
      </c>
      <c r="S1" s="197" t="s">
        <v>5</v>
      </c>
    </row>
    <row r="2" spans="1:19" ht="15" customHeight="1" x14ac:dyDescent="0.25">
      <c r="A2" s="232"/>
      <c r="B2" s="234"/>
      <c r="C2" s="234"/>
      <c r="D2" s="222" t="s">
        <v>6</v>
      </c>
      <c r="E2" s="222" t="s">
        <v>7</v>
      </c>
      <c r="F2" s="225" t="s">
        <v>8</v>
      </c>
      <c r="G2" s="226"/>
      <c r="H2" s="222" t="s">
        <v>9</v>
      </c>
      <c r="I2" s="225" t="s">
        <v>10</v>
      </c>
      <c r="J2" s="226"/>
      <c r="K2" s="193" t="s">
        <v>332</v>
      </c>
      <c r="L2" s="190" t="s">
        <v>330</v>
      </c>
      <c r="M2" s="214" t="s">
        <v>331</v>
      </c>
      <c r="N2" s="175" t="s">
        <v>11</v>
      </c>
      <c r="O2" s="192" t="s">
        <v>13</v>
      </c>
      <c r="P2" s="216" t="s">
        <v>12</v>
      </c>
      <c r="Q2" s="217"/>
      <c r="R2" s="198"/>
      <c r="S2" s="198"/>
    </row>
    <row r="3" spans="1:19" x14ac:dyDescent="0.25">
      <c r="A3" s="232"/>
      <c r="B3" s="234"/>
      <c r="C3" s="234"/>
      <c r="D3" s="223"/>
      <c r="E3" s="223"/>
      <c r="F3" s="227"/>
      <c r="G3" s="228"/>
      <c r="H3" s="223"/>
      <c r="I3" s="227"/>
      <c r="J3" s="228"/>
      <c r="K3" s="298"/>
      <c r="L3" s="231"/>
      <c r="M3" s="297"/>
      <c r="N3" s="213"/>
      <c r="O3" s="192"/>
      <c r="P3" s="218"/>
      <c r="Q3" s="219"/>
      <c r="R3" s="198"/>
      <c r="S3" s="198"/>
    </row>
    <row r="4" spans="1:19" ht="20.25" customHeight="1" x14ac:dyDescent="0.25">
      <c r="A4" s="232"/>
      <c r="B4" s="234"/>
      <c r="C4" s="234"/>
      <c r="D4" s="223"/>
      <c r="E4" s="223"/>
      <c r="F4" s="229"/>
      <c r="G4" s="230"/>
      <c r="H4" s="223"/>
      <c r="I4" s="229"/>
      <c r="J4" s="230"/>
      <c r="K4" s="298"/>
      <c r="L4" s="231"/>
      <c r="M4" s="297"/>
      <c r="N4" s="213"/>
      <c r="O4" s="192"/>
      <c r="P4" s="220"/>
      <c r="Q4" s="221"/>
      <c r="R4" s="198"/>
      <c r="S4" s="199"/>
    </row>
    <row r="5" spans="1:19" ht="25.5" customHeight="1" x14ac:dyDescent="0.25">
      <c r="A5" s="232"/>
      <c r="B5" s="234"/>
      <c r="C5" s="234"/>
      <c r="D5" s="223"/>
      <c r="E5" s="223"/>
      <c r="F5" s="211" t="s">
        <v>14</v>
      </c>
      <c r="G5" s="211" t="s">
        <v>15</v>
      </c>
      <c r="H5" s="223"/>
      <c r="I5" s="211" t="s">
        <v>16</v>
      </c>
      <c r="J5" s="211" t="s">
        <v>15</v>
      </c>
      <c r="K5" s="298"/>
      <c r="L5" s="231"/>
      <c r="M5" s="297"/>
      <c r="N5" s="213"/>
      <c r="O5" s="192"/>
      <c r="P5" s="15" t="s">
        <v>17</v>
      </c>
      <c r="Q5" s="15" t="s">
        <v>18</v>
      </c>
      <c r="R5" s="198"/>
      <c r="S5" s="197" t="s">
        <v>19</v>
      </c>
    </row>
    <row r="6" spans="1:19" x14ac:dyDescent="0.25">
      <c r="A6" s="212"/>
      <c r="B6" s="235"/>
      <c r="C6" s="235"/>
      <c r="D6" s="224"/>
      <c r="E6" s="224"/>
      <c r="F6" s="212"/>
      <c r="G6" s="212"/>
      <c r="H6" s="224"/>
      <c r="I6" s="212"/>
      <c r="J6" s="212"/>
      <c r="K6" s="194"/>
      <c r="L6" s="191"/>
      <c r="M6" s="215"/>
      <c r="N6" s="176"/>
      <c r="O6" s="192"/>
      <c r="P6" s="15" t="s">
        <v>20</v>
      </c>
      <c r="Q6" s="16" t="s">
        <v>20</v>
      </c>
      <c r="R6" s="199"/>
      <c r="S6" s="199"/>
    </row>
    <row r="7" spans="1:19" x14ac:dyDescent="0.25">
      <c r="A7" s="1">
        <v>1</v>
      </c>
      <c r="B7" s="2">
        <v>2</v>
      </c>
      <c r="C7" s="2">
        <v>3</v>
      </c>
      <c r="D7" s="1">
        <v>4</v>
      </c>
      <c r="E7" s="1">
        <v>5</v>
      </c>
      <c r="F7" s="1">
        <v>6</v>
      </c>
      <c r="G7" s="1">
        <v>7</v>
      </c>
      <c r="H7" s="1">
        <v>8</v>
      </c>
      <c r="I7" s="1">
        <v>9</v>
      </c>
      <c r="J7" s="1">
        <v>10</v>
      </c>
      <c r="K7" s="36">
        <v>11</v>
      </c>
      <c r="L7" s="24">
        <v>11</v>
      </c>
      <c r="M7" s="25">
        <v>11</v>
      </c>
      <c r="N7" s="26" t="s">
        <v>21</v>
      </c>
      <c r="O7" s="27" t="s">
        <v>21</v>
      </c>
      <c r="P7" s="15">
        <v>12</v>
      </c>
      <c r="Q7" s="15">
        <v>13</v>
      </c>
      <c r="R7" s="15">
        <v>14</v>
      </c>
      <c r="S7" s="15">
        <v>15</v>
      </c>
    </row>
    <row r="8" spans="1:19" ht="15" customHeight="1" x14ac:dyDescent="0.25">
      <c r="A8" s="200" t="s">
        <v>346</v>
      </c>
      <c r="B8" s="201"/>
      <c r="C8" s="201"/>
      <c r="D8" s="201"/>
      <c r="E8" s="201"/>
      <c r="F8" s="201"/>
      <c r="G8" s="201"/>
      <c r="H8" s="201"/>
      <c r="I8" s="201"/>
      <c r="J8" s="201"/>
      <c r="K8" s="201"/>
      <c r="L8" s="201"/>
      <c r="M8" s="201"/>
      <c r="N8" s="201"/>
      <c r="O8" s="201"/>
      <c r="P8" s="201"/>
      <c r="Q8" s="201"/>
      <c r="R8" s="201"/>
      <c r="S8" s="202"/>
    </row>
    <row r="9" spans="1:19" ht="15" customHeight="1" x14ac:dyDescent="0.25">
      <c r="A9" s="203">
        <v>20</v>
      </c>
      <c r="B9" s="205" t="s">
        <v>69</v>
      </c>
      <c r="C9" s="205">
        <v>2429000</v>
      </c>
      <c r="D9" s="209" t="s">
        <v>70</v>
      </c>
      <c r="E9" s="209" t="s">
        <v>24</v>
      </c>
      <c r="F9" s="203">
        <v>166</v>
      </c>
      <c r="G9" s="203" t="s">
        <v>25</v>
      </c>
      <c r="H9" s="188">
        <v>3</v>
      </c>
      <c r="I9" s="188">
        <v>4401</v>
      </c>
      <c r="J9" s="188" t="s">
        <v>26</v>
      </c>
      <c r="K9" s="195">
        <v>1010000</v>
      </c>
      <c r="L9" s="190">
        <v>1441015.2</v>
      </c>
      <c r="M9" s="214">
        <v>800000</v>
      </c>
      <c r="N9" s="175">
        <v>800000</v>
      </c>
      <c r="O9" s="177">
        <f>308002.42+84000.66</f>
        <v>392003.07999999996</v>
      </c>
      <c r="P9" s="183" t="s">
        <v>343</v>
      </c>
      <c r="Q9" s="179" t="s">
        <v>342</v>
      </c>
      <c r="R9" s="181" t="s">
        <v>28</v>
      </c>
      <c r="S9" s="173" t="s">
        <v>29</v>
      </c>
    </row>
    <row r="10" spans="1:19" x14ac:dyDescent="0.25">
      <c r="A10" s="204"/>
      <c r="B10" s="206"/>
      <c r="C10" s="206"/>
      <c r="D10" s="210"/>
      <c r="E10" s="210"/>
      <c r="F10" s="204"/>
      <c r="G10" s="204"/>
      <c r="H10" s="189"/>
      <c r="I10" s="189"/>
      <c r="J10" s="189"/>
      <c r="K10" s="196"/>
      <c r="L10" s="191"/>
      <c r="M10" s="215"/>
      <c r="N10" s="176"/>
      <c r="O10" s="178"/>
      <c r="P10" s="184"/>
      <c r="Q10" s="180"/>
      <c r="R10" s="182"/>
      <c r="S10" s="174"/>
    </row>
    <row r="11" spans="1:19" ht="15" customHeight="1" x14ac:dyDescent="0.25">
      <c r="A11" s="203">
        <v>21</v>
      </c>
      <c r="B11" s="205" t="s">
        <v>69</v>
      </c>
      <c r="C11" s="205">
        <v>2429000</v>
      </c>
      <c r="D11" s="209" t="s">
        <v>71</v>
      </c>
      <c r="E11" s="209" t="s">
        <v>24</v>
      </c>
      <c r="F11" s="203">
        <v>166</v>
      </c>
      <c r="G11" s="203" t="s">
        <v>42</v>
      </c>
      <c r="H11" s="188">
        <v>10</v>
      </c>
      <c r="I11" s="188">
        <v>4401</v>
      </c>
      <c r="J11" s="188" t="s">
        <v>26</v>
      </c>
      <c r="K11" s="195">
        <v>155000</v>
      </c>
      <c r="L11" s="190"/>
      <c r="M11" s="214">
        <v>200000</v>
      </c>
      <c r="N11" s="175">
        <v>200000</v>
      </c>
      <c r="O11" s="177">
        <v>87000.04</v>
      </c>
      <c r="P11" s="183" t="s">
        <v>343</v>
      </c>
      <c r="Q11" s="179" t="s">
        <v>342</v>
      </c>
      <c r="R11" s="181" t="s">
        <v>28</v>
      </c>
      <c r="S11" s="173" t="s">
        <v>29</v>
      </c>
    </row>
    <row r="12" spans="1:19" x14ac:dyDescent="0.25">
      <c r="A12" s="204"/>
      <c r="B12" s="206"/>
      <c r="C12" s="206"/>
      <c r="D12" s="210"/>
      <c r="E12" s="210"/>
      <c r="F12" s="204"/>
      <c r="G12" s="204"/>
      <c r="H12" s="189"/>
      <c r="I12" s="189"/>
      <c r="J12" s="189"/>
      <c r="K12" s="196"/>
      <c r="L12" s="191"/>
      <c r="M12" s="215"/>
      <c r="N12" s="176"/>
      <c r="O12" s="178"/>
      <c r="P12" s="184"/>
      <c r="Q12" s="180"/>
      <c r="R12" s="182"/>
      <c r="S12" s="174"/>
    </row>
    <row r="13" spans="1:19" ht="15" customHeight="1" x14ac:dyDescent="0.25">
      <c r="A13" s="203">
        <v>22</v>
      </c>
      <c r="B13" s="205" t="s">
        <v>72</v>
      </c>
      <c r="C13" s="205">
        <v>2524010</v>
      </c>
      <c r="D13" s="209" t="s">
        <v>73</v>
      </c>
      <c r="E13" s="209" t="s">
        <v>24</v>
      </c>
      <c r="F13" s="203">
        <v>796</v>
      </c>
      <c r="G13" s="203" t="s">
        <v>42</v>
      </c>
      <c r="H13" s="188">
        <v>1000</v>
      </c>
      <c r="I13" s="188">
        <v>4401</v>
      </c>
      <c r="J13" s="188" t="s">
        <v>26</v>
      </c>
      <c r="K13" s="193"/>
      <c r="L13" s="190"/>
      <c r="M13" s="214">
        <v>292640</v>
      </c>
      <c r="N13" s="175">
        <v>250000</v>
      </c>
      <c r="O13" s="177">
        <v>125000</v>
      </c>
      <c r="P13" s="183" t="s">
        <v>381</v>
      </c>
      <c r="Q13" s="179" t="s">
        <v>345</v>
      </c>
      <c r="R13" s="181" t="s">
        <v>74</v>
      </c>
      <c r="S13" s="173" t="s">
        <v>29</v>
      </c>
    </row>
    <row r="14" spans="1:19" x14ac:dyDescent="0.25">
      <c r="A14" s="204"/>
      <c r="B14" s="206"/>
      <c r="C14" s="206"/>
      <c r="D14" s="210"/>
      <c r="E14" s="210"/>
      <c r="F14" s="204"/>
      <c r="G14" s="204"/>
      <c r="H14" s="189"/>
      <c r="I14" s="189"/>
      <c r="J14" s="189"/>
      <c r="K14" s="194"/>
      <c r="L14" s="191"/>
      <c r="M14" s="215"/>
      <c r="N14" s="176"/>
      <c r="O14" s="178"/>
      <c r="P14" s="184"/>
      <c r="Q14" s="180"/>
      <c r="R14" s="182"/>
      <c r="S14" s="174"/>
    </row>
    <row r="15" spans="1:19" ht="15" customHeight="1" x14ac:dyDescent="0.25">
      <c r="A15" s="203">
        <v>23</v>
      </c>
      <c r="B15" s="205" t="s">
        <v>72</v>
      </c>
      <c r="C15" s="205">
        <v>2524010</v>
      </c>
      <c r="D15" s="209" t="s">
        <v>75</v>
      </c>
      <c r="E15" s="209" t="s">
        <v>24</v>
      </c>
      <c r="F15" s="203">
        <v>796</v>
      </c>
      <c r="G15" s="203" t="s">
        <v>42</v>
      </c>
      <c r="H15" s="241">
        <v>105000</v>
      </c>
      <c r="I15" s="188">
        <v>4401</v>
      </c>
      <c r="J15" s="188" t="s">
        <v>26</v>
      </c>
      <c r="K15" s="195">
        <f>8408000*1.18</f>
        <v>9921440</v>
      </c>
      <c r="L15" s="190"/>
      <c r="M15" s="214">
        <v>15859200</v>
      </c>
      <c r="N15" s="175">
        <v>14805000</v>
      </c>
      <c r="O15" s="177">
        <f>3640100+4230000</f>
        <v>7870100</v>
      </c>
      <c r="P15" s="183" t="s">
        <v>381</v>
      </c>
      <c r="Q15" s="179" t="s">
        <v>345</v>
      </c>
      <c r="R15" s="181" t="s">
        <v>74</v>
      </c>
      <c r="S15" s="173" t="s">
        <v>29</v>
      </c>
    </row>
    <row r="16" spans="1:19" x14ac:dyDescent="0.25">
      <c r="A16" s="204"/>
      <c r="B16" s="206"/>
      <c r="C16" s="206"/>
      <c r="D16" s="210"/>
      <c r="E16" s="210"/>
      <c r="F16" s="204"/>
      <c r="G16" s="204"/>
      <c r="H16" s="242"/>
      <c r="I16" s="189"/>
      <c r="J16" s="189"/>
      <c r="K16" s="196"/>
      <c r="L16" s="191"/>
      <c r="M16" s="215"/>
      <c r="N16" s="176"/>
      <c r="O16" s="178"/>
      <c r="P16" s="184"/>
      <c r="Q16" s="180"/>
      <c r="R16" s="182"/>
      <c r="S16" s="174"/>
    </row>
    <row r="17" spans="1:19" ht="15" customHeight="1" x14ac:dyDescent="0.25">
      <c r="A17" s="203">
        <v>24</v>
      </c>
      <c r="B17" s="205" t="s">
        <v>72</v>
      </c>
      <c r="C17" s="205">
        <v>2524010</v>
      </c>
      <c r="D17" s="209" t="s">
        <v>76</v>
      </c>
      <c r="E17" s="209" t="s">
        <v>24</v>
      </c>
      <c r="F17" s="203">
        <v>796</v>
      </c>
      <c r="G17" s="203" t="s">
        <v>42</v>
      </c>
      <c r="H17" s="241">
        <v>34000</v>
      </c>
      <c r="I17" s="188">
        <v>4401</v>
      </c>
      <c r="J17" s="188" t="s">
        <v>26</v>
      </c>
      <c r="K17" s="195">
        <f>10199000*1.18</f>
        <v>12034820</v>
      </c>
      <c r="L17" s="190">
        <v>26114880</v>
      </c>
      <c r="M17" s="214">
        <v>17993820</v>
      </c>
      <c r="N17" s="175">
        <v>15588600</v>
      </c>
      <c r="O17" s="177">
        <f>13525425.5+2063200.5</f>
        <v>15588626</v>
      </c>
      <c r="P17" s="183" t="s">
        <v>381</v>
      </c>
      <c r="Q17" s="179" t="s">
        <v>345</v>
      </c>
      <c r="R17" s="181" t="s">
        <v>74</v>
      </c>
      <c r="S17" s="173" t="s">
        <v>29</v>
      </c>
    </row>
    <row r="18" spans="1:19" x14ac:dyDescent="0.25">
      <c r="A18" s="204"/>
      <c r="B18" s="206"/>
      <c r="C18" s="206"/>
      <c r="D18" s="210"/>
      <c r="E18" s="210"/>
      <c r="F18" s="204"/>
      <c r="G18" s="204"/>
      <c r="H18" s="242"/>
      <c r="I18" s="189"/>
      <c r="J18" s="189"/>
      <c r="K18" s="196"/>
      <c r="L18" s="191"/>
      <c r="M18" s="215"/>
      <c r="N18" s="176"/>
      <c r="O18" s="178"/>
      <c r="P18" s="184"/>
      <c r="Q18" s="180"/>
      <c r="R18" s="182"/>
      <c r="S18" s="174"/>
    </row>
    <row r="19" spans="1:19" ht="15" customHeight="1" x14ac:dyDescent="0.25">
      <c r="A19" s="284" t="s">
        <v>148</v>
      </c>
      <c r="B19" s="285"/>
      <c r="C19" s="285"/>
      <c r="D19" s="285"/>
      <c r="E19" s="285"/>
      <c r="F19" s="285"/>
      <c r="G19" s="285"/>
      <c r="H19" s="285"/>
      <c r="I19" s="285"/>
      <c r="J19" s="285"/>
      <c r="K19" s="285"/>
      <c r="L19" s="285"/>
      <c r="M19" s="285"/>
      <c r="N19" s="285"/>
      <c r="O19" s="285"/>
      <c r="P19" s="285"/>
      <c r="Q19" s="285"/>
      <c r="R19" s="285"/>
      <c r="S19" s="286"/>
    </row>
    <row r="20" spans="1:19" ht="15" customHeight="1" x14ac:dyDescent="0.25">
      <c r="A20" s="203">
        <v>61</v>
      </c>
      <c r="B20" s="205" t="s">
        <v>149</v>
      </c>
      <c r="C20" s="205">
        <v>1816000</v>
      </c>
      <c r="D20" s="207" t="s">
        <v>150</v>
      </c>
      <c r="E20" s="209" t="s">
        <v>24</v>
      </c>
      <c r="F20" s="203">
        <v>876</v>
      </c>
      <c r="G20" s="203" t="s">
        <v>32</v>
      </c>
      <c r="H20" s="188">
        <v>24</v>
      </c>
      <c r="I20" s="188">
        <v>4401</v>
      </c>
      <c r="J20" s="203" t="s">
        <v>26</v>
      </c>
      <c r="K20" s="279">
        <f>2983000*1.18</f>
        <v>3519940</v>
      </c>
      <c r="L20" s="190">
        <v>1199639.33</v>
      </c>
      <c r="M20" s="214">
        <v>1199639.33</v>
      </c>
      <c r="N20" s="175">
        <v>1199639.33</v>
      </c>
      <c r="O20" s="177">
        <f>533721.41+77818.42</f>
        <v>611539.83000000007</v>
      </c>
      <c r="P20" s="183" t="s">
        <v>383</v>
      </c>
      <c r="Q20" s="179" t="s">
        <v>342</v>
      </c>
      <c r="R20" s="181" t="s">
        <v>74</v>
      </c>
      <c r="S20" s="173" t="s">
        <v>29</v>
      </c>
    </row>
    <row r="21" spans="1:19" x14ac:dyDescent="0.25">
      <c r="A21" s="204"/>
      <c r="B21" s="206"/>
      <c r="C21" s="206"/>
      <c r="D21" s="208"/>
      <c r="E21" s="210"/>
      <c r="F21" s="204"/>
      <c r="G21" s="204"/>
      <c r="H21" s="189"/>
      <c r="I21" s="189"/>
      <c r="J21" s="204"/>
      <c r="K21" s="280"/>
      <c r="L21" s="191"/>
      <c r="M21" s="215"/>
      <c r="N21" s="176"/>
      <c r="O21" s="178"/>
      <c r="P21" s="184"/>
      <c r="Q21" s="180"/>
      <c r="R21" s="182"/>
      <c r="S21" s="174"/>
    </row>
    <row r="22" spans="1:19" ht="15" customHeight="1" x14ac:dyDescent="0.25">
      <c r="A22" s="203">
        <v>62</v>
      </c>
      <c r="B22" s="205">
        <v>41717</v>
      </c>
      <c r="C22" s="205">
        <v>1929000</v>
      </c>
      <c r="D22" s="207" t="s">
        <v>151</v>
      </c>
      <c r="E22" s="209" t="s">
        <v>24</v>
      </c>
      <c r="F22" s="203">
        <v>876</v>
      </c>
      <c r="G22" s="203" t="s">
        <v>32</v>
      </c>
      <c r="H22" s="188">
        <v>13</v>
      </c>
      <c r="I22" s="188">
        <v>4401</v>
      </c>
      <c r="J22" s="203" t="s">
        <v>26</v>
      </c>
      <c r="K22" s="280"/>
      <c r="L22" s="190">
        <v>637547.05000000005</v>
      </c>
      <c r="M22" s="214">
        <v>637547.05000000005</v>
      </c>
      <c r="N22" s="175">
        <v>637547.05000000005</v>
      </c>
      <c r="O22" s="177">
        <v>321864.98</v>
      </c>
      <c r="P22" s="183" t="s">
        <v>383</v>
      </c>
      <c r="Q22" s="179" t="s">
        <v>342</v>
      </c>
      <c r="R22" s="181" t="s">
        <v>74</v>
      </c>
      <c r="S22" s="173" t="s">
        <v>29</v>
      </c>
    </row>
    <row r="23" spans="1:19" x14ac:dyDescent="0.25">
      <c r="A23" s="204"/>
      <c r="B23" s="206"/>
      <c r="C23" s="206"/>
      <c r="D23" s="208"/>
      <c r="E23" s="210"/>
      <c r="F23" s="204"/>
      <c r="G23" s="204"/>
      <c r="H23" s="189"/>
      <c r="I23" s="189"/>
      <c r="J23" s="204"/>
      <c r="K23" s="280"/>
      <c r="L23" s="191"/>
      <c r="M23" s="215"/>
      <c r="N23" s="176"/>
      <c r="O23" s="178"/>
      <c r="P23" s="184"/>
      <c r="Q23" s="180"/>
      <c r="R23" s="182"/>
      <c r="S23" s="174"/>
    </row>
    <row r="24" spans="1:19" ht="15" customHeight="1" x14ac:dyDescent="0.25">
      <c r="A24" s="203">
        <v>63</v>
      </c>
      <c r="B24" s="205" t="s">
        <v>149</v>
      </c>
      <c r="C24" s="205">
        <v>1816500</v>
      </c>
      <c r="D24" s="9" t="s">
        <v>152</v>
      </c>
      <c r="E24" s="209" t="s">
        <v>24</v>
      </c>
      <c r="F24" s="203">
        <v>876</v>
      </c>
      <c r="G24" s="203" t="s">
        <v>32</v>
      </c>
      <c r="H24" s="188">
        <v>39</v>
      </c>
      <c r="I24" s="188">
        <v>4401</v>
      </c>
      <c r="J24" s="203" t="s">
        <v>26</v>
      </c>
      <c r="K24" s="280"/>
      <c r="L24" s="190">
        <v>912671.63</v>
      </c>
      <c r="M24" s="214">
        <v>912671.63</v>
      </c>
      <c r="N24" s="175">
        <v>986471.63</v>
      </c>
      <c r="O24" s="177">
        <f>916867.82+59853.7</f>
        <v>976721.5199999999</v>
      </c>
      <c r="P24" s="183" t="s">
        <v>383</v>
      </c>
      <c r="Q24" s="179" t="s">
        <v>342</v>
      </c>
      <c r="R24" s="181" t="s">
        <v>74</v>
      </c>
      <c r="S24" s="173" t="s">
        <v>29</v>
      </c>
    </row>
    <row r="25" spans="1:19" x14ac:dyDescent="0.25">
      <c r="A25" s="204"/>
      <c r="B25" s="206"/>
      <c r="C25" s="206"/>
      <c r="D25" s="9" t="s">
        <v>153</v>
      </c>
      <c r="E25" s="210"/>
      <c r="F25" s="204"/>
      <c r="G25" s="204"/>
      <c r="H25" s="189"/>
      <c r="I25" s="189"/>
      <c r="J25" s="204"/>
      <c r="K25" s="280"/>
      <c r="L25" s="191"/>
      <c r="M25" s="215"/>
      <c r="N25" s="176"/>
      <c r="O25" s="178"/>
      <c r="P25" s="184"/>
      <c r="Q25" s="180"/>
      <c r="R25" s="182"/>
      <c r="S25" s="174"/>
    </row>
    <row r="26" spans="1:19" ht="25.5" customHeight="1" x14ac:dyDescent="0.25">
      <c r="A26" s="203">
        <v>28</v>
      </c>
      <c r="B26" s="205">
        <v>41783</v>
      </c>
      <c r="C26" s="205">
        <v>2424000</v>
      </c>
      <c r="D26" s="209" t="s">
        <v>82</v>
      </c>
      <c r="E26" s="209" t="s">
        <v>24</v>
      </c>
      <c r="F26" s="203">
        <v>796</v>
      </c>
      <c r="G26" s="203" t="s">
        <v>42</v>
      </c>
      <c r="H26" s="241">
        <v>4000</v>
      </c>
      <c r="I26" s="188">
        <v>4401</v>
      </c>
      <c r="J26" s="188" t="s">
        <v>26</v>
      </c>
      <c r="K26" s="280"/>
      <c r="L26" s="190">
        <v>701626</v>
      </c>
      <c r="M26" s="214">
        <v>701626</v>
      </c>
      <c r="N26" s="175">
        <v>701626</v>
      </c>
      <c r="O26" s="177">
        <f>301212.11+10907.33</f>
        <v>312119.44</v>
      </c>
      <c r="P26" s="183" t="s">
        <v>383</v>
      </c>
      <c r="Q26" s="179" t="s">
        <v>342</v>
      </c>
      <c r="R26" s="181" t="s">
        <v>28</v>
      </c>
      <c r="S26" s="173" t="s">
        <v>29</v>
      </c>
    </row>
    <row r="27" spans="1:19" x14ac:dyDescent="0.25">
      <c r="A27" s="204"/>
      <c r="B27" s="206"/>
      <c r="C27" s="206"/>
      <c r="D27" s="210"/>
      <c r="E27" s="210"/>
      <c r="F27" s="204"/>
      <c r="G27" s="204"/>
      <c r="H27" s="242"/>
      <c r="I27" s="189"/>
      <c r="J27" s="189"/>
      <c r="K27" s="281"/>
      <c r="L27" s="191"/>
      <c r="M27" s="215"/>
      <c r="N27" s="176"/>
      <c r="O27" s="178"/>
      <c r="P27" s="184"/>
      <c r="Q27" s="180"/>
      <c r="R27" s="182"/>
      <c r="S27" s="174"/>
    </row>
    <row r="28" spans="1:19" ht="15" customHeight="1" x14ac:dyDescent="0.25">
      <c r="A28" s="284" t="s">
        <v>154</v>
      </c>
      <c r="B28" s="285"/>
      <c r="C28" s="285"/>
      <c r="D28" s="285"/>
      <c r="E28" s="285"/>
      <c r="F28" s="285"/>
      <c r="G28" s="285"/>
      <c r="H28" s="285"/>
      <c r="I28" s="285"/>
      <c r="J28" s="285"/>
      <c r="K28" s="285"/>
      <c r="L28" s="285"/>
      <c r="M28" s="285"/>
      <c r="N28" s="285"/>
      <c r="O28" s="285"/>
      <c r="P28" s="285"/>
      <c r="Q28" s="285"/>
      <c r="R28" s="285"/>
      <c r="S28" s="286"/>
    </row>
    <row r="29" spans="1:19" ht="15" customHeight="1" x14ac:dyDescent="0.25">
      <c r="A29" s="203">
        <v>64</v>
      </c>
      <c r="B29" s="205" t="s">
        <v>155</v>
      </c>
      <c r="C29" s="205">
        <v>2320212</v>
      </c>
      <c r="D29" s="207" t="s">
        <v>156</v>
      </c>
      <c r="E29" s="209" t="s">
        <v>24</v>
      </c>
      <c r="F29" s="203">
        <v>168</v>
      </c>
      <c r="G29" s="203" t="s">
        <v>25</v>
      </c>
      <c r="H29" s="188">
        <v>137</v>
      </c>
      <c r="I29" s="188">
        <v>4401</v>
      </c>
      <c r="J29" s="203" t="s">
        <v>26</v>
      </c>
      <c r="K29" s="195">
        <f>10224000*1.18</f>
        <v>12064320</v>
      </c>
      <c r="L29" s="190">
        <f>3502000+33730000</f>
        <v>37232000</v>
      </c>
      <c r="M29" s="214">
        <v>15260220</v>
      </c>
      <c r="N29" s="282">
        <v>15260220</v>
      </c>
      <c r="O29" s="177">
        <f>4088464.01+1526933</f>
        <v>5615397.0099999998</v>
      </c>
      <c r="P29" s="183" t="s">
        <v>383</v>
      </c>
      <c r="Q29" s="179" t="s">
        <v>342</v>
      </c>
      <c r="R29" s="181" t="s">
        <v>74</v>
      </c>
      <c r="S29" s="173" t="s">
        <v>29</v>
      </c>
    </row>
    <row r="30" spans="1:19" x14ac:dyDescent="0.25">
      <c r="A30" s="204"/>
      <c r="B30" s="206"/>
      <c r="C30" s="206"/>
      <c r="D30" s="208"/>
      <c r="E30" s="210"/>
      <c r="F30" s="204"/>
      <c r="G30" s="204"/>
      <c r="H30" s="189"/>
      <c r="I30" s="189"/>
      <c r="J30" s="204"/>
      <c r="K30" s="196"/>
      <c r="L30" s="191"/>
      <c r="M30" s="215"/>
      <c r="N30" s="283"/>
      <c r="O30" s="178"/>
      <c r="P30" s="184"/>
      <c r="Q30" s="180"/>
      <c r="R30" s="182"/>
      <c r="S30" s="174"/>
    </row>
    <row r="31" spans="1:19" ht="15" customHeight="1" x14ac:dyDescent="0.25">
      <c r="A31" s="203">
        <v>65</v>
      </c>
      <c r="B31" s="205">
        <v>41693</v>
      </c>
      <c r="C31" s="205">
        <v>2320020</v>
      </c>
      <c r="D31" s="207" t="s">
        <v>157</v>
      </c>
      <c r="E31" s="209" t="s">
        <v>24</v>
      </c>
      <c r="F31" s="203">
        <v>168</v>
      </c>
      <c r="G31" s="203" t="s">
        <v>25</v>
      </c>
      <c r="H31" s="188">
        <v>230</v>
      </c>
      <c r="I31" s="188">
        <v>4401</v>
      </c>
      <c r="J31" s="203" t="s">
        <v>26</v>
      </c>
      <c r="K31" s="195">
        <f>10649000*1.18</f>
        <v>12565820</v>
      </c>
      <c r="L31" s="190">
        <v>0</v>
      </c>
      <c r="M31" s="214">
        <v>11000000</v>
      </c>
      <c r="N31" s="175">
        <v>11000000</v>
      </c>
      <c r="O31" s="177">
        <f>5779549.29+275225</f>
        <v>6054774.29</v>
      </c>
      <c r="P31" s="183" t="s">
        <v>383</v>
      </c>
      <c r="Q31" s="179" t="s">
        <v>342</v>
      </c>
      <c r="R31" s="181" t="s">
        <v>28</v>
      </c>
      <c r="S31" s="173" t="s">
        <v>29</v>
      </c>
    </row>
    <row r="32" spans="1:19" x14ac:dyDescent="0.25">
      <c r="A32" s="204"/>
      <c r="B32" s="206"/>
      <c r="C32" s="206"/>
      <c r="D32" s="208"/>
      <c r="E32" s="210"/>
      <c r="F32" s="204"/>
      <c r="G32" s="204"/>
      <c r="H32" s="189"/>
      <c r="I32" s="189"/>
      <c r="J32" s="204"/>
      <c r="K32" s="196"/>
      <c r="L32" s="191"/>
      <c r="M32" s="215"/>
      <c r="N32" s="176"/>
      <c r="O32" s="178"/>
      <c r="P32" s="184"/>
      <c r="Q32" s="180"/>
      <c r="R32" s="182"/>
      <c r="S32" s="174"/>
    </row>
    <row r="33" spans="1:19" ht="25.5" customHeight="1" x14ac:dyDescent="0.25">
      <c r="A33" s="203">
        <v>66</v>
      </c>
      <c r="B33" s="205">
        <v>41693</v>
      </c>
      <c r="C33" s="205">
        <v>2320030</v>
      </c>
      <c r="D33" s="207" t="s">
        <v>158</v>
      </c>
      <c r="E33" s="209" t="s">
        <v>24</v>
      </c>
      <c r="F33" s="203">
        <v>122</v>
      </c>
      <c r="G33" s="203" t="s">
        <v>159</v>
      </c>
      <c r="H33" s="241">
        <v>53150</v>
      </c>
      <c r="I33" s="188">
        <v>4401</v>
      </c>
      <c r="J33" s="203" t="s">
        <v>26</v>
      </c>
      <c r="K33" s="195">
        <f>1216000*1.18</f>
        <v>1434880</v>
      </c>
      <c r="L33" s="190">
        <v>2027068.1</v>
      </c>
      <c r="M33" s="214">
        <v>2027068.1</v>
      </c>
      <c r="N33" s="175">
        <v>2027068</v>
      </c>
      <c r="O33" s="177">
        <f>476286.85+15257.75</f>
        <v>491544.6</v>
      </c>
      <c r="P33" s="183" t="s">
        <v>383</v>
      </c>
      <c r="Q33" s="179" t="s">
        <v>342</v>
      </c>
      <c r="R33" s="181" t="s">
        <v>74</v>
      </c>
      <c r="S33" s="173" t="s">
        <v>29</v>
      </c>
    </row>
    <row r="34" spans="1:19" x14ac:dyDescent="0.25">
      <c r="A34" s="204"/>
      <c r="B34" s="206"/>
      <c r="C34" s="206"/>
      <c r="D34" s="208"/>
      <c r="E34" s="210"/>
      <c r="F34" s="204"/>
      <c r="G34" s="204"/>
      <c r="H34" s="242"/>
      <c r="I34" s="189"/>
      <c r="J34" s="204"/>
      <c r="K34" s="196"/>
      <c r="L34" s="191"/>
      <c r="M34" s="215"/>
      <c r="N34" s="176"/>
      <c r="O34" s="178"/>
      <c r="P34" s="184"/>
      <c r="Q34" s="180"/>
      <c r="R34" s="182"/>
      <c r="S34" s="174"/>
    </row>
    <row r="35" spans="1:19" ht="15" customHeight="1" x14ac:dyDescent="0.25">
      <c r="A35" s="203">
        <v>57</v>
      </c>
      <c r="B35" s="205" t="s">
        <v>141</v>
      </c>
      <c r="C35" s="205">
        <v>3200000</v>
      </c>
      <c r="D35" s="209" t="s">
        <v>142</v>
      </c>
      <c r="E35" s="209" t="s">
        <v>24</v>
      </c>
      <c r="F35" s="203">
        <v>796</v>
      </c>
      <c r="G35" s="203" t="s">
        <v>42</v>
      </c>
      <c r="H35" s="188">
        <v>250</v>
      </c>
      <c r="I35" s="188">
        <v>4401</v>
      </c>
      <c r="J35" s="188" t="s">
        <v>26</v>
      </c>
      <c r="K35" s="195">
        <v>1454940</v>
      </c>
      <c r="L35" s="190">
        <v>2060000</v>
      </c>
      <c r="M35" s="214">
        <v>2060000</v>
      </c>
      <c r="N35" s="175">
        <v>2060000</v>
      </c>
      <c r="O35" s="177">
        <v>1144026.99</v>
      </c>
      <c r="P35" s="183" t="s">
        <v>383</v>
      </c>
      <c r="Q35" s="179" t="s">
        <v>342</v>
      </c>
      <c r="R35" s="181" t="s">
        <v>28</v>
      </c>
      <c r="S35" s="173" t="s">
        <v>29</v>
      </c>
    </row>
    <row r="36" spans="1:19" x14ac:dyDescent="0.25">
      <c r="A36" s="204"/>
      <c r="B36" s="206"/>
      <c r="C36" s="206"/>
      <c r="D36" s="210"/>
      <c r="E36" s="210"/>
      <c r="F36" s="204"/>
      <c r="G36" s="204"/>
      <c r="H36" s="189"/>
      <c r="I36" s="189"/>
      <c r="J36" s="189"/>
      <c r="K36" s="196"/>
      <c r="L36" s="191"/>
      <c r="M36" s="215"/>
      <c r="N36" s="176"/>
      <c r="O36" s="178"/>
      <c r="P36" s="184"/>
      <c r="Q36" s="180"/>
      <c r="R36" s="182"/>
      <c r="S36" s="174"/>
    </row>
    <row r="37" spans="1:19" x14ac:dyDescent="0.25">
      <c r="A37" s="3"/>
      <c r="B37" s="11"/>
      <c r="C37" s="11"/>
      <c r="D37" s="12" t="s">
        <v>375</v>
      </c>
      <c r="E37" s="4"/>
      <c r="F37" s="3"/>
      <c r="G37" s="3"/>
      <c r="H37" s="4"/>
      <c r="I37" s="4"/>
      <c r="J37" s="3"/>
      <c r="K37" s="37">
        <f>SUM(K9:K36)</f>
        <v>54161160</v>
      </c>
      <c r="L37" s="37">
        <f>SUM(L9:L36)</f>
        <v>72326447.310000002</v>
      </c>
      <c r="M37" s="37">
        <f>SUM(M9:M36)</f>
        <v>68944432.109999999</v>
      </c>
      <c r="N37" s="37">
        <f>SUM(N9:N36)</f>
        <v>65516172.009999998</v>
      </c>
      <c r="O37" s="37">
        <f>SUM(O9:O36)</f>
        <v>39590717.780000001</v>
      </c>
      <c r="P37" s="10"/>
      <c r="Q37" s="10"/>
      <c r="R37" s="10"/>
      <c r="S37" s="10"/>
    </row>
    <row r="38" spans="1:19" ht="15" customHeight="1" x14ac:dyDescent="0.25">
      <c r="A38" s="200" t="s">
        <v>347</v>
      </c>
      <c r="B38" s="201"/>
      <c r="C38" s="201"/>
      <c r="D38" s="201"/>
      <c r="E38" s="201"/>
      <c r="F38" s="201"/>
      <c r="G38" s="201"/>
      <c r="H38" s="201"/>
      <c r="I38" s="201"/>
      <c r="J38" s="201"/>
      <c r="K38" s="201"/>
      <c r="L38" s="201"/>
      <c r="M38" s="201"/>
      <c r="N38" s="201"/>
      <c r="O38" s="201"/>
      <c r="P38" s="201"/>
      <c r="Q38" s="201"/>
      <c r="R38" s="201"/>
      <c r="S38" s="202"/>
    </row>
    <row r="39" spans="1:19" ht="25.5" customHeight="1" x14ac:dyDescent="0.25">
      <c r="A39" s="203">
        <v>1</v>
      </c>
      <c r="B39" s="205" t="s">
        <v>22</v>
      </c>
      <c r="C39" s="205">
        <v>2710000</v>
      </c>
      <c r="D39" s="207" t="s">
        <v>23</v>
      </c>
      <c r="E39" s="209" t="s">
        <v>24</v>
      </c>
      <c r="F39" s="203">
        <v>168</v>
      </c>
      <c r="G39" s="203" t="s">
        <v>25</v>
      </c>
      <c r="H39" s="188"/>
      <c r="I39" s="188">
        <v>4401</v>
      </c>
      <c r="J39" s="188" t="s">
        <v>26</v>
      </c>
      <c r="K39" s="195">
        <v>1700000</v>
      </c>
      <c r="L39" s="190">
        <v>1500000</v>
      </c>
      <c r="M39" s="214">
        <v>2000000</v>
      </c>
      <c r="N39" s="175">
        <v>2000000</v>
      </c>
      <c r="O39" s="192">
        <f>1427150.5+264736.8</f>
        <v>1691887.3</v>
      </c>
      <c r="P39" s="183" t="s">
        <v>343</v>
      </c>
      <c r="Q39" s="179" t="s">
        <v>342</v>
      </c>
      <c r="R39" s="181" t="s">
        <v>28</v>
      </c>
      <c r="S39" s="173" t="s">
        <v>29</v>
      </c>
    </row>
    <row r="40" spans="1:19" x14ac:dyDescent="0.25">
      <c r="A40" s="204"/>
      <c r="B40" s="206"/>
      <c r="C40" s="206"/>
      <c r="D40" s="208"/>
      <c r="E40" s="210"/>
      <c r="F40" s="204"/>
      <c r="G40" s="204"/>
      <c r="H40" s="189"/>
      <c r="I40" s="189"/>
      <c r="J40" s="189"/>
      <c r="K40" s="196"/>
      <c r="L40" s="191"/>
      <c r="M40" s="215"/>
      <c r="N40" s="176"/>
      <c r="O40" s="192"/>
      <c r="P40" s="184"/>
      <c r="Q40" s="180"/>
      <c r="R40" s="182"/>
      <c r="S40" s="174"/>
    </row>
    <row r="41" spans="1:19" ht="36" customHeight="1" x14ac:dyDescent="0.25">
      <c r="A41" s="203">
        <v>2</v>
      </c>
      <c r="B41" s="205" t="s">
        <v>22</v>
      </c>
      <c r="C41" s="205">
        <v>2710000</v>
      </c>
      <c r="D41" s="209" t="s">
        <v>30</v>
      </c>
      <c r="E41" s="209" t="s">
        <v>24</v>
      </c>
      <c r="F41" s="203">
        <v>168</v>
      </c>
      <c r="G41" s="203" t="s">
        <v>25</v>
      </c>
      <c r="H41" s="188"/>
      <c r="I41" s="188">
        <v>4401</v>
      </c>
      <c r="J41" s="188" t="s">
        <v>26</v>
      </c>
      <c r="K41" s="193"/>
      <c r="L41" s="190">
        <v>3900230.9</v>
      </c>
      <c r="M41" s="214">
        <v>517076.2</v>
      </c>
      <c r="N41" s="175">
        <v>537076</v>
      </c>
      <c r="O41" s="192">
        <v>537076.19999999995</v>
      </c>
      <c r="P41" s="10" t="s">
        <v>27</v>
      </c>
      <c r="Q41" s="239">
        <v>41974</v>
      </c>
      <c r="R41" s="181" t="s">
        <v>28</v>
      </c>
      <c r="S41" s="173" t="s">
        <v>31</v>
      </c>
    </row>
    <row r="42" spans="1:19" x14ac:dyDescent="0.25">
      <c r="A42" s="204"/>
      <c r="B42" s="206"/>
      <c r="C42" s="206"/>
      <c r="D42" s="210"/>
      <c r="E42" s="210"/>
      <c r="F42" s="204"/>
      <c r="G42" s="204"/>
      <c r="H42" s="189"/>
      <c r="I42" s="189"/>
      <c r="J42" s="189"/>
      <c r="K42" s="194"/>
      <c r="L42" s="191"/>
      <c r="M42" s="215"/>
      <c r="N42" s="176"/>
      <c r="O42" s="192"/>
      <c r="P42" s="10">
        <v>2014</v>
      </c>
      <c r="Q42" s="240"/>
      <c r="R42" s="182"/>
      <c r="S42" s="174"/>
    </row>
    <row r="43" spans="1:19" ht="25.5" customHeight="1" x14ac:dyDescent="0.25">
      <c r="A43" s="203">
        <v>3</v>
      </c>
      <c r="B43" s="205" t="s">
        <v>33</v>
      </c>
      <c r="C43" s="205">
        <v>2924772</v>
      </c>
      <c r="D43" s="209" t="s">
        <v>34</v>
      </c>
      <c r="E43" s="209" t="s">
        <v>24</v>
      </c>
      <c r="F43" s="203"/>
      <c r="G43" s="203"/>
      <c r="H43" s="188"/>
      <c r="I43" s="188">
        <v>4401</v>
      </c>
      <c r="J43" s="188" t="s">
        <v>26</v>
      </c>
      <c r="K43" s="195">
        <v>110000</v>
      </c>
      <c r="L43" s="190">
        <v>0</v>
      </c>
      <c r="M43" s="214">
        <v>330000</v>
      </c>
      <c r="N43" s="186">
        <v>330000</v>
      </c>
      <c r="O43" s="185">
        <f>126129.8+3443.2</f>
        <v>129573</v>
      </c>
      <c r="P43" s="183" t="s">
        <v>343</v>
      </c>
      <c r="Q43" s="179" t="s">
        <v>342</v>
      </c>
      <c r="R43" s="181" t="s">
        <v>28</v>
      </c>
      <c r="S43" s="173" t="s">
        <v>29</v>
      </c>
    </row>
    <row r="44" spans="1:19" x14ac:dyDescent="0.25">
      <c r="A44" s="204"/>
      <c r="B44" s="206"/>
      <c r="C44" s="206"/>
      <c r="D44" s="210"/>
      <c r="E44" s="210"/>
      <c r="F44" s="204"/>
      <c r="G44" s="204"/>
      <c r="H44" s="189"/>
      <c r="I44" s="189"/>
      <c r="J44" s="189"/>
      <c r="K44" s="196"/>
      <c r="L44" s="191"/>
      <c r="M44" s="215"/>
      <c r="N44" s="187"/>
      <c r="O44" s="185"/>
      <c r="P44" s="184"/>
      <c r="Q44" s="180"/>
      <c r="R44" s="182"/>
      <c r="S44" s="174"/>
    </row>
    <row r="45" spans="1:19" ht="25.5" customHeight="1" x14ac:dyDescent="0.25">
      <c r="A45" s="203">
        <v>6</v>
      </c>
      <c r="B45" s="205" t="s">
        <v>37</v>
      </c>
      <c r="C45" s="205">
        <v>2899760</v>
      </c>
      <c r="D45" s="209" t="s">
        <v>38</v>
      </c>
      <c r="E45" s="209" t="s">
        <v>24</v>
      </c>
      <c r="F45" s="203"/>
      <c r="G45" s="203"/>
      <c r="H45" s="188"/>
      <c r="I45" s="188">
        <v>4401</v>
      </c>
      <c r="J45" s="188" t="s">
        <v>26</v>
      </c>
      <c r="K45" s="195">
        <v>1300000</v>
      </c>
      <c r="L45" s="190">
        <v>4434822.0999999996</v>
      </c>
      <c r="M45" s="214">
        <v>783350</v>
      </c>
      <c r="N45" s="186">
        <v>783350</v>
      </c>
      <c r="O45" s="185">
        <v>783349.45</v>
      </c>
      <c r="P45" s="183" t="s">
        <v>343</v>
      </c>
      <c r="Q45" s="179" t="s">
        <v>342</v>
      </c>
      <c r="R45" s="181" t="s">
        <v>28</v>
      </c>
      <c r="S45" s="173" t="s">
        <v>29</v>
      </c>
    </row>
    <row r="46" spans="1:19" x14ac:dyDescent="0.25">
      <c r="A46" s="204"/>
      <c r="B46" s="206"/>
      <c r="C46" s="206"/>
      <c r="D46" s="210"/>
      <c r="E46" s="210"/>
      <c r="F46" s="204"/>
      <c r="G46" s="204"/>
      <c r="H46" s="189"/>
      <c r="I46" s="189"/>
      <c r="J46" s="189"/>
      <c r="K46" s="196"/>
      <c r="L46" s="191"/>
      <c r="M46" s="215"/>
      <c r="N46" s="187"/>
      <c r="O46" s="185"/>
      <c r="P46" s="184"/>
      <c r="Q46" s="180"/>
      <c r="R46" s="182"/>
      <c r="S46" s="174"/>
    </row>
    <row r="47" spans="1:19" ht="25.5" customHeight="1" x14ac:dyDescent="0.25">
      <c r="A47" s="203">
        <v>48</v>
      </c>
      <c r="B47" s="205" t="s">
        <v>121</v>
      </c>
      <c r="C47" s="205">
        <v>3513203</v>
      </c>
      <c r="D47" s="209" t="s">
        <v>349</v>
      </c>
      <c r="E47" s="209" t="s">
        <v>24</v>
      </c>
      <c r="F47" s="203">
        <v>839</v>
      </c>
      <c r="G47" s="203" t="s">
        <v>46</v>
      </c>
      <c r="H47" s="188">
        <v>220</v>
      </c>
      <c r="I47" s="188">
        <v>4401</v>
      </c>
      <c r="J47" s="188" t="s">
        <v>26</v>
      </c>
      <c r="K47" s="195">
        <v>300000</v>
      </c>
      <c r="L47" s="190">
        <v>878071</v>
      </c>
      <c r="M47" s="214">
        <v>400000</v>
      </c>
      <c r="N47" s="175">
        <v>400000</v>
      </c>
      <c r="O47" s="177">
        <f>276102.74+59033.53</f>
        <v>335136.27</v>
      </c>
      <c r="P47" s="183" t="s">
        <v>343</v>
      </c>
      <c r="Q47" s="179" t="s">
        <v>342</v>
      </c>
      <c r="R47" s="181" t="s">
        <v>28</v>
      </c>
      <c r="S47" s="173" t="s">
        <v>29</v>
      </c>
    </row>
    <row r="48" spans="1:19" x14ac:dyDescent="0.25">
      <c r="A48" s="204"/>
      <c r="B48" s="206"/>
      <c r="C48" s="206"/>
      <c r="D48" s="210"/>
      <c r="E48" s="210"/>
      <c r="F48" s="204"/>
      <c r="G48" s="204"/>
      <c r="H48" s="189"/>
      <c r="I48" s="189"/>
      <c r="J48" s="189"/>
      <c r="K48" s="196"/>
      <c r="L48" s="191"/>
      <c r="M48" s="215"/>
      <c r="N48" s="176"/>
      <c r="O48" s="178"/>
      <c r="P48" s="184"/>
      <c r="Q48" s="180"/>
      <c r="R48" s="182"/>
      <c r="S48" s="174"/>
    </row>
    <row r="49" spans="1:19" ht="25.5" customHeight="1" x14ac:dyDescent="0.25">
      <c r="A49" s="203">
        <v>7</v>
      </c>
      <c r="B49" s="205">
        <v>41664</v>
      </c>
      <c r="C49" s="205">
        <v>2519000</v>
      </c>
      <c r="D49" s="207" t="s">
        <v>39</v>
      </c>
      <c r="E49" s="209" t="s">
        <v>24</v>
      </c>
      <c r="F49" s="203">
        <v>876</v>
      </c>
      <c r="G49" s="203" t="s">
        <v>40</v>
      </c>
      <c r="H49" s="241"/>
      <c r="I49" s="188">
        <v>4401</v>
      </c>
      <c r="J49" s="188" t="s">
        <v>26</v>
      </c>
      <c r="K49" s="195">
        <v>320000</v>
      </c>
      <c r="L49" s="190">
        <v>561212</v>
      </c>
      <c r="M49" s="214">
        <v>561212</v>
      </c>
      <c r="N49" s="186">
        <v>561212</v>
      </c>
      <c r="O49" s="185">
        <f>279184.96+10246.33</f>
        <v>289431.29000000004</v>
      </c>
      <c r="P49" s="183" t="s">
        <v>343</v>
      </c>
      <c r="Q49" s="179" t="s">
        <v>342</v>
      </c>
      <c r="R49" s="181" t="s">
        <v>28</v>
      </c>
      <c r="S49" s="173" t="s">
        <v>29</v>
      </c>
    </row>
    <row r="50" spans="1:19" x14ac:dyDescent="0.25">
      <c r="A50" s="204"/>
      <c r="B50" s="206"/>
      <c r="C50" s="206"/>
      <c r="D50" s="208"/>
      <c r="E50" s="210"/>
      <c r="F50" s="204"/>
      <c r="G50" s="204"/>
      <c r="H50" s="242"/>
      <c r="I50" s="189"/>
      <c r="J50" s="189"/>
      <c r="K50" s="196"/>
      <c r="L50" s="191"/>
      <c r="M50" s="215"/>
      <c r="N50" s="187"/>
      <c r="O50" s="185"/>
      <c r="P50" s="184"/>
      <c r="Q50" s="180"/>
      <c r="R50" s="182"/>
      <c r="S50" s="174"/>
    </row>
    <row r="51" spans="1:19" ht="15" customHeight="1" x14ac:dyDescent="0.25">
      <c r="A51" s="203">
        <v>8</v>
      </c>
      <c r="B51" s="205">
        <v>41693</v>
      </c>
      <c r="C51" s="205">
        <v>2320000</v>
      </c>
      <c r="D51" s="207" t="s">
        <v>41</v>
      </c>
      <c r="E51" s="209" t="s">
        <v>24</v>
      </c>
      <c r="F51" s="203">
        <v>796</v>
      </c>
      <c r="G51" s="203" t="s">
        <v>42</v>
      </c>
      <c r="H51" s="241">
        <v>2400</v>
      </c>
      <c r="I51" s="188">
        <v>4401</v>
      </c>
      <c r="J51" s="188" t="s">
        <v>26</v>
      </c>
      <c r="K51" s="195">
        <v>280000</v>
      </c>
      <c r="L51" s="190">
        <v>766110</v>
      </c>
      <c r="M51" s="214">
        <v>766110</v>
      </c>
      <c r="N51" s="186">
        <v>766110</v>
      </c>
      <c r="O51" s="185">
        <f>174557+36940</f>
        <v>211497</v>
      </c>
      <c r="P51" s="183" t="s">
        <v>343</v>
      </c>
      <c r="Q51" s="179" t="s">
        <v>342</v>
      </c>
      <c r="R51" s="181" t="s">
        <v>28</v>
      </c>
      <c r="S51" s="173" t="s">
        <v>29</v>
      </c>
    </row>
    <row r="52" spans="1:19" x14ac:dyDescent="0.25">
      <c r="A52" s="204"/>
      <c r="B52" s="206"/>
      <c r="C52" s="206"/>
      <c r="D52" s="208"/>
      <c r="E52" s="210"/>
      <c r="F52" s="204"/>
      <c r="G52" s="204"/>
      <c r="H52" s="242"/>
      <c r="I52" s="189"/>
      <c r="J52" s="189"/>
      <c r="K52" s="196"/>
      <c r="L52" s="191"/>
      <c r="M52" s="215"/>
      <c r="N52" s="187"/>
      <c r="O52" s="185"/>
      <c r="P52" s="184"/>
      <c r="Q52" s="180"/>
      <c r="R52" s="182"/>
      <c r="S52" s="174"/>
    </row>
    <row r="53" spans="1:19" ht="25.5" customHeight="1" x14ac:dyDescent="0.25">
      <c r="A53" s="203">
        <v>9</v>
      </c>
      <c r="B53" s="205" t="s">
        <v>44</v>
      </c>
      <c r="C53" s="205">
        <v>2712020</v>
      </c>
      <c r="D53" s="209" t="s">
        <v>45</v>
      </c>
      <c r="E53" s="209" t="s">
        <v>24</v>
      </c>
      <c r="F53" s="203">
        <v>839</v>
      </c>
      <c r="G53" s="203" t="s">
        <v>46</v>
      </c>
      <c r="H53" s="188">
        <v>3</v>
      </c>
      <c r="I53" s="188">
        <v>4401</v>
      </c>
      <c r="J53" s="188" t="s">
        <v>26</v>
      </c>
      <c r="K53" s="195">
        <v>2130000</v>
      </c>
      <c r="L53" s="190">
        <v>385000</v>
      </c>
      <c r="M53" s="214">
        <v>1000000</v>
      </c>
      <c r="N53" s="175">
        <v>1000000</v>
      </c>
      <c r="O53" s="177">
        <v>861700.54</v>
      </c>
      <c r="P53" s="183" t="s">
        <v>385</v>
      </c>
      <c r="Q53" s="179" t="s">
        <v>342</v>
      </c>
      <c r="R53" s="181" t="s">
        <v>28</v>
      </c>
      <c r="S53" s="173" t="s">
        <v>29</v>
      </c>
    </row>
    <row r="54" spans="1:19" x14ac:dyDescent="0.25">
      <c r="A54" s="204"/>
      <c r="B54" s="206"/>
      <c r="C54" s="206"/>
      <c r="D54" s="210"/>
      <c r="E54" s="210"/>
      <c r="F54" s="204"/>
      <c r="G54" s="204"/>
      <c r="H54" s="189"/>
      <c r="I54" s="189"/>
      <c r="J54" s="189"/>
      <c r="K54" s="196"/>
      <c r="L54" s="191"/>
      <c r="M54" s="215"/>
      <c r="N54" s="176"/>
      <c r="O54" s="178"/>
      <c r="P54" s="184"/>
      <c r="Q54" s="180"/>
      <c r="R54" s="182"/>
      <c r="S54" s="174"/>
    </row>
    <row r="55" spans="1:19" ht="25.5" customHeight="1" x14ac:dyDescent="0.25">
      <c r="A55" s="203">
        <v>10</v>
      </c>
      <c r="B55" s="205" t="s">
        <v>44</v>
      </c>
      <c r="C55" s="205">
        <v>2712020</v>
      </c>
      <c r="D55" s="209" t="s">
        <v>47</v>
      </c>
      <c r="E55" s="209" t="s">
        <v>24</v>
      </c>
      <c r="F55" s="203">
        <v>796</v>
      </c>
      <c r="G55" s="203" t="s">
        <v>42</v>
      </c>
      <c r="H55" s="188">
        <v>500</v>
      </c>
      <c r="I55" s="188">
        <v>4401</v>
      </c>
      <c r="J55" s="188" t="s">
        <v>26</v>
      </c>
      <c r="K55" s="195">
        <v>290000</v>
      </c>
      <c r="L55" s="190">
        <v>300000</v>
      </c>
      <c r="M55" s="214">
        <v>600000</v>
      </c>
      <c r="N55" s="175">
        <v>600000</v>
      </c>
      <c r="O55" s="177">
        <v>570759.46</v>
      </c>
      <c r="P55" s="183" t="s">
        <v>343</v>
      </c>
      <c r="Q55" s="179" t="s">
        <v>342</v>
      </c>
      <c r="R55" s="181" t="s">
        <v>28</v>
      </c>
      <c r="S55" s="173" t="s">
        <v>29</v>
      </c>
    </row>
    <row r="56" spans="1:19" x14ac:dyDescent="0.25">
      <c r="A56" s="204"/>
      <c r="B56" s="206"/>
      <c r="C56" s="206"/>
      <c r="D56" s="210"/>
      <c r="E56" s="210"/>
      <c r="F56" s="204"/>
      <c r="G56" s="204"/>
      <c r="H56" s="189"/>
      <c r="I56" s="189"/>
      <c r="J56" s="189"/>
      <c r="K56" s="196"/>
      <c r="L56" s="191"/>
      <c r="M56" s="215"/>
      <c r="N56" s="176"/>
      <c r="O56" s="178"/>
      <c r="P56" s="184"/>
      <c r="Q56" s="180"/>
      <c r="R56" s="182"/>
      <c r="S56" s="174"/>
    </row>
    <row r="57" spans="1:19" ht="25.5" customHeight="1" x14ac:dyDescent="0.25">
      <c r="A57" s="203">
        <v>11</v>
      </c>
      <c r="B57" s="243" t="s">
        <v>49</v>
      </c>
      <c r="C57" s="5">
        <v>2922720</v>
      </c>
      <c r="D57" s="209" t="s">
        <v>50</v>
      </c>
      <c r="E57" s="203" t="s">
        <v>51</v>
      </c>
      <c r="F57" s="203">
        <v>796</v>
      </c>
      <c r="G57" s="203" t="s">
        <v>52</v>
      </c>
      <c r="H57" s="188">
        <v>2500</v>
      </c>
      <c r="I57" s="188">
        <v>4401</v>
      </c>
      <c r="J57" s="203" t="s">
        <v>26</v>
      </c>
      <c r="K57" s="195">
        <v>335000</v>
      </c>
      <c r="L57" s="190"/>
      <c r="M57" s="214">
        <v>500000</v>
      </c>
      <c r="N57" s="175">
        <v>500000</v>
      </c>
      <c r="O57" s="177">
        <f>330783+29946.85</f>
        <v>360729.85</v>
      </c>
      <c r="P57" s="183" t="s">
        <v>343</v>
      </c>
      <c r="Q57" s="179" t="s">
        <v>342</v>
      </c>
      <c r="R57" s="181" t="s">
        <v>28</v>
      </c>
      <c r="S57" s="173" t="s">
        <v>29</v>
      </c>
    </row>
    <row r="58" spans="1:19" x14ac:dyDescent="0.25">
      <c r="A58" s="204"/>
      <c r="B58" s="244"/>
      <c r="C58" s="5">
        <v>2714710</v>
      </c>
      <c r="D58" s="210"/>
      <c r="E58" s="204"/>
      <c r="F58" s="204"/>
      <c r="G58" s="204"/>
      <c r="H58" s="189"/>
      <c r="I58" s="189"/>
      <c r="J58" s="204"/>
      <c r="K58" s="196"/>
      <c r="L58" s="191"/>
      <c r="M58" s="215"/>
      <c r="N58" s="176"/>
      <c r="O58" s="178"/>
      <c r="P58" s="184"/>
      <c r="Q58" s="180"/>
      <c r="R58" s="182"/>
      <c r="S58" s="174"/>
    </row>
    <row r="59" spans="1:19" ht="25.5" customHeight="1" x14ac:dyDescent="0.25">
      <c r="A59" s="203">
        <v>12</v>
      </c>
      <c r="B59" s="205" t="s">
        <v>54</v>
      </c>
      <c r="C59" s="205">
        <v>5143000</v>
      </c>
      <c r="D59" s="209" t="s">
        <v>55</v>
      </c>
      <c r="E59" s="209" t="s">
        <v>24</v>
      </c>
      <c r="F59" s="203">
        <v>876</v>
      </c>
      <c r="G59" s="203" t="s">
        <v>40</v>
      </c>
      <c r="H59" s="241">
        <v>2000</v>
      </c>
      <c r="I59" s="188">
        <v>4401</v>
      </c>
      <c r="J59" s="188" t="s">
        <v>26</v>
      </c>
      <c r="K59" s="195">
        <v>560000</v>
      </c>
      <c r="L59" s="190">
        <v>2106007</v>
      </c>
      <c r="M59" s="214"/>
      <c r="N59" s="175"/>
      <c r="O59" s="177"/>
      <c r="P59" s="183" t="s">
        <v>343</v>
      </c>
      <c r="Q59" s="179" t="s">
        <v>342</v>
      </c>
      <c r="R59" s="181" t="s">
        <v>28</v>
      </c>
      <c r="S59" s="173" t="s">
        <v>29</v>
      </c>
    </row>
    <row r="60" spans="1:19" x14ac:dyDescent="0.25">
      <c r="A60" s="204"/>
      <c r="B60" s="206"/>
      <c r="C60" s="206"/>
      <c r="D60" s="210"/>
      <c r="E60" s="210"/>
      <c r="F60" s="204"/>
      <c r="G60" s="204"/>
      <c r="H60" s="242"/>
      <c r="I60" s="189"/>
      <c r="J60" s="189"/>
      <c r="K60" s="196"/>
      <c r="L60" s="191"/>
      <c r="M60" s="215"/>
      <c r="N60" s="176"/>
      <c r="O60" s="178"/>
      <c r="P60" s="184"/>
      <c r="Q60" s="180"/>
      <c r="R60" s="182"/>
      <c r="S60" s="174"/>
    </row>
    <row r="61" spans="1:19" ht="25.5" customHeight="1" x14ac:dyDescent="0.25">
      <c r="A61" s="203">
        <v>15</v>
      </c>
      <c r="B61" s="205" t="s">
        <v>60</v>
      </c>
      <c r="C61" s="205">
        <v>2020000</v>
      </c>
      <c r="D61" s="209" t="s">
        <v>61</v>
      </c>
      <c r="E61" s="209" t="s">
        <v>24</v>
      </c>
      <c r="F61" s="203">
        <v>876</v>
      </c>
      <c r="G61" s="203" t="s">
        <v>40</v>
      </c>
      <c r="H61" s="241">
        <v>1500</v>
      </c>
      <c r="I61" s="188">
        <v>4401</v>
      </c>
      <c r="J61" s="188" t="s">
        <v>26</v>
      </c>
      <c r="K61" s="195">
        <v>13500</v>
      </c>
      <c r="L61" s="190">
        <v>342157</v>
      </c>
      <c r="M61" s="214">
        <v>382000</v>
      </c>
      <c r="N61" s="175">
        <v>382000</v>
      </c>
      <c r="O61" s="177">
        <f>212525.5+104085</f>
        <v>316610.5</v>
      </c>
      <c r="P61" s="183" t="s">
        <v>343</v>
      </c>
      <c r="Q61" s="179" t="s">
        <v>342</v>
      </c>
      <c r="R61" s="181" t="s">
        <v>28</v>
      </c>
      <c r="S61" s="173" t="s">
        <v>29</v>
      </c>
    </row>
    <row r="62" spans="1:19" x14ac:dyDescent="0.25">
      <c r="A62" s="204"/>
      <c r="B62" s="206"/>
      <c r="C62" s="206"/>
      <c r="D62" s="210"/>
      <c r="E62" s="210"/>
      <c r="F62" s="204"/>
      <c r="G62" s="204"/>
      <c r="H62" s="242"/>
      <c r="I62" s="189"/>
      <c r="J62" s="189"/>
      <c r="K62" s="196"/>
      <c r="L62" s="191"/>
      <c r="M62" s="215"/>
      <c r="N62" s="176"/>
      <c r="O62" s="178"/>
      <c r="P62" s="184"/>
      <c r="Q62" s="180"/>
      <c r="R62" s="182"/>
      <c r="S62" s="174"/>
    </row>
    <row r="63" spans="1:19" ht="15" customHeight="1" x14ac:dyDescent="0.25">
      <c r="A63" s="203">
        <v>19</v>
      </c>
      <c r="B63" s="205">
        <v>41722</v>
      </c>
      <c r="C63" s="205">
        <v>2420000</v>
      </c>
      <c r="D63" s="209" t="s">
        <v>68</v>
      </c>
      <c r="E63" s="209" t="s">
        <v>24</v>
      </c>
      <c r="F63" s="203">
        <v>876</v>
      </c>
      <c r="G63" s="203" t="s">
        <v>40</v>
      </c>
      <c r="H63" s="241">
        <v>6285</v>
      </c>
      <c r="I63" s="188">
        <v>4401</v>
      </c>
      <c r="J63" s="188" t="s">
        <v>26</v>
      </c>
      <c r="K63" s="195">
        <v>300000</v>
      </c>
      <c r="L63" s="190">
        <v>542019.57999999996</v>
      </c>
      <c r="M63" s="214">
        <v>540000</v>
      </c>
      <c r="N63" s="175">
        <v>540000</v>
      </c>
      <c r="O63" s="177">
        <v>204990.64</v>
      </c>
      <c r="P63" s="183" t="s">
        <v>343</v>
      </c>
      <c r="Q63" s="179" t="s">
        <v>342</v>
      </c>
      <c r="R63" s="181" t="s">
        <v>28</v>
      </c>
      <c r="S63" s="173" t="s">
        <v>29</v>
      </c>
    </row>
    <row r="64" spans="1:19" x14ac:dyDescent="0.25">
      <c r="A64" s="204"/>
      <c r="B64" s="206"/>
      <c r="C64" s="206"/>
      <c r="D64" s="210"/>
      <c r="E64" s="210"/>
      <c r="F64" s="204"/>
      <c r="G64" s="204"/>
      <c r="H64" s="242"/>
      <c r="I64" s="189"/>
      <c r="J64" s="189"/>
      <c r="K64" s="196"/>
      <c r="L64" s="191"/>
      <c r="M64" s="215"/>
      <c r="N64" s="176"/>
      <c r="O64" s="178"/>
      <c r="P64" s="184"/>
      <c r="Q64" s="180"/>
      <c r="R64" s="182"/>
      <c r="S64" s="174"/>
    </row>
    <row r="65" spans="1:19" ht="25.5" customHeight="1" x14ac:dyDescent="0.25">
      <c r="A65" s="203">
        <v>27</v>
      </c>
      <c r="B65" s="205">
        <v>41783</v>
      </c>
      <c r="C65" s="205">
        <v>2424890</v>
      </c>
      <c r="D65" s="209" t="s">
        <v>81</v>
      </c>
      <c r="E65" s="209" t="s">
        <v>24</v>
      </c>
      <c r="F65" s="203">
        <v>839</v>
      </c>
      <c r="G65" s="203" t="s">
        <v>40</v>
      </c>
      <c r="H65" s="241">
        <v>4000</v>
      </c>
      <c r="I65" s="188">
        <v>4401</v>
      </c>
      <c r="J65" s="188" t="s">
        <v>26</v>
      </c>
      <c r="K65" s="195">
        <v>22000</v>
      </c>
      <c r="L65" s="190">
        <v>548035.6</v>
      </c>
      <c r="M65" s="214">
        <v>548035.6</v>
      </c>
      <c r="N65" s="175">
        <v>548035.6</v>
      </c>
      <c r="O65" s="177">
        <f>209136.17+42572.52</f>
        <v>251708.69</v>
      </c>
      <c r="P65" s="183" t="s">
        <v>343</v>
      </c>
      <c r="Q65" s="179" t="s">
        <v>342</v>
      </c>
      <c r="R65" s="181" t="s">
        <v>28</v>
      </c>
      <c r="S65" s="173" t="s">
        <v>29</v>
      </c>
    </row>
    <row r="66" spans="1:19" x14ac:dyDescent="0.25">
      <c r="A66" s="204"/>
      <c r="B66" s="206"/>
      <c r="C66" s="206"/>
      <c r="D66" s="210"/>
      <c r="E66" s="210"/>
      <c r="F66" s="204"/>
      <c r="G66" s="204"/>
      <c r="H66" s="242"/>
      <c r="I66" s="189"/>
      <c r="J66" s="189"/>
      <c r="K66" s="196"/>
      <c r="L66" s="191"/>
      <c r="M66" s="215"/>
      <c r="N66" s="176"/>
      <c r="O66" s="178"/>
      <c r="P66" s="184"/>
      <c r="Q66" s="180"/>
      <c r="R66" s="182"/>
      <c r="S66" s="174"/>
    </row>
    <row r="67" spans="1:19" ht="15" customHeight="1" x14ac:dyDescent="0.25">
      <c r="A67" s="203">
        <v>36</v>
      </c>
      <c r="B67" s="205">
        <v>41668</v>
      </c>
      <c r="C67" s="205">
        <v>2900000</v>
      </c>
      <c r="D67" s="209" t="s">
        <v>98</v>
      </c>
      <c r="E67" s="209" t="s">
        <v>24</v>
      </c>
      <c r="F67" s="203">
        <v>893</v>
      </c>
      <c r="G67" s="203" t="s">
        <v>32</v>
      </c>
      <c r="H67" s="188">
        <v>500</v>
      </c>
      <c r="I67" s="188">
        <v>4401</v>
      </c>
      <c r="J67" s="188" t="s">
        <v>26</v>
      </c>
      <c r="K67" s="195">
        <v>1800000</v>
      </c>
      <c r="L67" s="190">
        <v>2588315</v>
      </c>
      <c r="M67" s="214">
        <v>2588315</v>
      </c>
      <c r="N67" s="175">
        <v>2588315</v>
      </c>
      <c r="O67" s="177">
        <f>918513.17+124587.6</f>
        <v>1043100.77</v>
      </c>
      <c r="P67" s="183" t="s">
        <v>343</v>
      </c>
      <c r="Q67" s="179" t="s">
        <v>342</v>
      </c>
      <c r="R67" s="181" t="s">
        <v>28</v>
      </c>
      <c r="S67" s="173" t="s">
        <v>29</v>
      </c>
    </row>
    <row r="68" spans="1:19" x14ac:dyDescent="0.25">
      <c r="A68" s="204"/>
      <c r="B68" s="206"/>
      <c r="C68" s="206"/>
      <c r="D68" s="210"/>
      <c r="E68" s="210"/>
      <c r="F68" s="204"/>
      <c r="G68" s="204"/>
      <c r="H68" s="189"/>
      <c r="I68" s="189"/>
      <c r="J68" s="189"/>
      <c r="K68" s="196"/>
      <c r="L68" s="191"/>
      <c r="M68" s="215"/>
      <c r="N68" s="176"/>
      <c r="O68" s="178"/>
      <c r="P68" s="184"/>
      <c r="Q68" s="180"/>
      <c r="R68" s="182"/>
      <c r="S68" s="174"/>
    </row>
    <row r="69" spans="1:19" ht="15" customHeight="1" x14ac:dyDescent="0.25">
      <c r="A69" s="203">
        <v>37</v>
      </c>
      <c r="B69" s="205">
        <v>41972</v>
      </c>
      <c r="C69" s="205">
        <v>2910000</v>
      </c>
      <c r="D69" s="209" t="s">
        <v>99</v>
      </c>
      <c r="E69" s="209" t="s">
        <v>24</v>
      </c>
      <c r="F69" s="203">
        <v>893</v>
      </c>
      <c r="G69" s="203" t="s">
        <v>32</v>
      </c>
      <c r="H69" s="241">
        <v>3000</v>
      </c>
      <c r="I69" s="188">
        <v>4401</v>
      </c>
      <c r="J69" s="188" t="s">
        <v>26</v>
      </c>
      <c r="K69" s="195">
        <v>1170000</v>
      </c>
      <c r="L69" s="190">
        <f>2212373+1034800+697834</f>
        <v>3945007</v>
      </c>
      <c r="M69" s="214">
        <v>2212373</v>
      </c>
      <c r="N69" s="175">
        <v>2212373</v>
      </c>
      <c r="O69" s="177">
        <v>1114919.8600000001</v>
      </c>
      <c r="P69" s="183" t="s">
        <v>343</v>
      </c>
      <c r="Q69" s="179" t="s">
        <v>342</v>
      </c>
      <c r="R69" s="181" t="s">
        <v>28</v>
      </c>
      <c r="S69" s="173" t="s">
        <v>29</v>
      </c>
    </row>
    <row r="70" spans="1:19" x14ac:dyDescent="0.25">
      <c r="A70" s="204"/>
      <c r="B70" s="206"/>
      <c r="C70" s="206"/>
      <c r="D70" s="210"/>
      <c r="E70" s="210"/>
      <c r="F70" s="204"/>
      <c r="G70" s="204"/>
      <c r="H70" s="242"/>
      <c r="I70" s="189"/>
      <c r="J70" s="189"/>
      <c r="K70" s="196"/>
      <c r="L70" s="191"/>
      <c r="M70" s="215"/>
      <c r="N70" s="176"/>
      <c r="O70" s="178"/>
      <c r="P70" s="184"/>
      <c r="Q70" s="180"/>
      <c r="R70" s="182"/>
      <c r="S70" s="174"/>
    </row>
    <row r="71" spans="1:19" ht="15" customHeight="1" x14ac:dyDescent="0.25">
      <c r="A71" s="203">
        <v>38</v>
      </c>
      <c r="B71" s="205">
        <v>41664</v>
      </c>
      <c r="C71" s="205">
        <v>2511100</v>
      </c>
      <c r="D71" s="209" t="s">
        <v>100</v>
      </c>
      <c r="E71" s="209" t="s">
        <v>24</v>
      </c>
      <c r="F71" s="203">
        <v>796</v>
      </c>
      <c r="G71" s="203" t="s">
        <v>42</v>
      </c>
      <c r="H71" s="188">
        <v>230</v>
      </c>
      <c r="I71" s="188">
        <v>4401</v>
      </c>
      <c r="J71" s="188" t="s">
        <v>26</v>
      </c>
      <c r="K71" s="195">
        <v>700000</v>
      </c>
      <c r="L71" s="190">
        <v>1022120</v>
      </c>
      <c r="M71" s="214">
        <v>1022120</v>
      </c>
      <c r="N71" s="175">
        <v>1022120</v>
      </c>
      <c r="O71" s="177">
        <f>444600+105740</f>
        <v>550340</v>
      </c>
      <c r="P71" s="183" t="s">
        <v>343</v>
      </c>
      <c r="Q71" s="179" t="s">
        <v>342</v>
      </c>
      <c r="R71" s="181" t="s">
        <v>28</v>
      </c>
      <c r="S71" s="173" t="s">
        <v>29</v>
      </c>
    </row>
    <row r="72" spans="1:19" x14ac:dyDescent="0.25">
      <c r="A72" s="204"/>
      <c r="B72" s="206"/>
      <c r="C72" s="206"/>
      <c r="D72" s="210"/>
      <c r="E72" s="210"/>
      <c r="F72" s="204"/>
      <c r="G72" s="204"/>
      <c r="H72" s="189"/>
      <c r="I72" s="189"/>
      <c r="J72" s="189"/>
      <c r="K72" s="196"/>
      <c r="L72" s="191"/>
      <c r="M72" s="215"/>
      <c r="N72" s="176"/>
      <c r="O72" s="178"/>
      <c r="P72" s="184"/>
      <c r="Q72" s="180"/>
      <c r="R72" s="182"/>
      <c r="S72" s="174"/>
    </row>
    <row r="73" spans="1:19" ht="15" customHeight="1" x14ac:dyDescent="0.25">
      <c r="A73" s="203">
        <v>39</v>
      </c>
      <c r="B73" s="205" t="s">
        <v>101</v>
      </c>
      <c r="C73" s="205">
        <v>3141200</v>
      </c>
      <c r="D73" s="209" t="s">
        <v>102</v>
      </c>
      <c r="E73" s="209" t="s">
        <v>24</v>
      </c>
      <c r="F73" s="203">
        <v>796</v>
      </c>
      <c r="G73" s="203" t="s">
        <v>42</v>
      </c>
      <c r="H73" s="188">
        <v>35</v>
      </c>
      <c r="I73" s="188">
        <v>4401</v>
      </c>
      <c r="J73" s="188" t="s">
        <v>26</v>
      </c>
      <c r="K73" s="195">
        <v>200000</v>
      </c>
      <c r="L73" s="190">
        <v>153000</v>
      </c>
      <c r="M73" s="214">
        <v>500000</v>
      </c>
      <c r="N73" s="175">
        <v>500000</v>
      </c>
      <c r="O73" s="177">
        <f>322779+8409</f>
        <v>331188</v>
      </c>
      <c r="P73" s="183" t="s">
        <v>343</v>
      </c>
      <c r="Q73" s="179" t="s">
        <v>342</v>
      </c>
      <c r="R73" s="181" t="s">
        <v>28</v>
      </c>
      <c r="S73" s="173" t="s">
        <v>29</v>
      </c>
    </row>
    <row r="74" spans="1:19" x14ac:dyDescent="0.25">
      <c r="A74" s="204"/>
      <c r="B74" s="206"/>
      <c r="C74" s="206"/>
      <c r="D74" s="210"/>
      <c r="E74" s="210"/>
      <c r="F74" s="204"/>
      <c r="G74" s="204"/>
      <c r="H74" s="189"/>
      <c r="I74" s="189"/>
      <c r="J74" s="189"/>
      <c r="K74" s="196"/>
      <c r="L74" s="191"/>
      <c r="M74" s="215"/>
      <c r="N74" s="176"/>
      <c r="O74" s="178"/>
      <c r="P74" s="184"/>
      <c r="Q74" s="180"/>
      <c r="R74" s="182"/>
      <c r="S74" s="174"/>
    </row>
    <row r="75" spans="1:19" ht="15" customHeight="1" x14ac:dyDescent="0.25">
      <c r="A75" s="203">
        <v>40</v>
      </c>
      <c r="B75" s="205" t="s">
        <v>103</v>
      </c>
      <c r="C75" s="205">
        <v>2913000</v>
      </c>
      <c r="D75" s="209" t="s">
        <v>104</v>
      </c>
      <c r="E75" s="209" t="s">
        <v>24</v>
      </c>
      <c r="F75" s="203">
        <v>796</v>
      </c>
      <c r="G75" s="203" t="s">
        <v>42</v>
      </c>
      <c r="H75" s="188">
        <v>130</v>
      </c>
      <c r="I75" s="188">
        <v>4401</v>
      </c>
      <c r="J75" s="188" t="s">
        <v>26</v>
      </c>
      <c r="K75" s="195">
        <v>200000</v>
      </c>
      <c r="L75" s="190">
        <v>500000</v>
      </c>
      <c r="M75" s="214">
        <v>500000</v>
      </c>
      <c r="N75" s="175">
        <v>500000</v>
      </c>
      <c r="O75" s="177">
        <v>284230</v>
      </c>
      <c r="P75" s="183" t="s">
        <v>343</v>
      </c>
      <c r="Q75" s="179" t="s">
        <v>342</v>
      </c>
      <c r="R75" s="181" t="s">
        <v>28</v>
      </c>
      <c r="S75" s="173" t="s">
        <v>29</v>
      </c>
    </row>
    <row r="76" spans="1:19" x14ac:dyDescent="0.25">
      <c r="A76" s="204"/>
      <c r="B76" s="206"/>
      <c r="C76" s="206"/>
      <c r="D76" s="210"/>
      <c r="E76" s="210"/>
      <c r="F76" s="204"/>
      <c r="G76" s="204"/>
      <c r="H76" s="189"/>
      <c r="I76" s="189"/>
      <c r="J76" s="189"/>
      <c r="K76" s="196"/>
      <c r="L76" s="191"/>
      <c r="M76" s="215"/>
      <c r="N76" s="176"/>
      <c r="O76" s="178"/>
      <c r="P76" s="184"/>
      <c r="Q76" s="180"/>
      <c r="R76" s="182"/>
      <c r="S76" s="174"/>
    </row>
    <row r="77" spans="1:19" ht="15" customHeight="1" x14ac:dyDescent="0.25">
      <c r="A77" s="203">
        <v>41</v>
      </c>
      <c r="B77" s="205" t="s">
        <v>105</v>
      </c>
      <c r="C77" s="205">
        <v>2915170</v>
      </c>
      <c r="D77" s="209" t="s">
        <v>106</v>
      </c>
      <c r="E77" s="209" t="s">
        <v>24</v>
      </c>
      <c r="F77" s="203">
        <v>839</v>
      </c>
      <c r="G77" s="203" t="s">
        <v>46</v>
      </c>
      <c r="H77" s="188">
        <v>40</v>
      </c>
      <c r="I77" s="188">
        <v>4401</v>
      </c>
      <c r="J77" s="188" t="s">
        <v>26</v>
      </c>
      <c r="K77" s="195">
        <v>1080000</v>
      </c>
      <c r="L77" s="190">
        <v>2789501</v>
      </c>
      <c r="M77" s="214"/>
      <c r="N77" s="175"/>
      <c r="O77" s="177"/>
      <c r="P77" s="183" t="s">
        <v>343</v>
      </c>
      <c r="Q77" s="179" t="s">
        <v>342</v>
      </c>
      <c r="R77" s="181" t="s">
        <v>28</v>
      </c>
      <c r="S77" s="173" t="s">
        <v>29</v>
      </c>
    </row>
    <row r="78" spans="1:19" x14ac:dyDescent="0.25">
      <c r="A78" s="204"/>
      <c r="B78" s="206"/>
      <c r="C78" s="206"/>
      <c r="D78" s="210"/>
      <c r="E78" s="210"/>
      <c r="F78" s="204"/>
      <c r="G78" s="204"/>
      <c r="H78" s="189"/>
      <c r="I78" s="189"/>
      <c r="J78" s="189"/>
      <c r="K78" s="196"/>
      <c r="L78" s="191"/>
      <c r="M78" s="215"/>
      <c r="N78" s="176"/>
      <c r="O78" s="178"/>
      <c r="P78" s="184"/>
      <c r="Q78" s="180"/>
      <c r="R78" s="182"/>
      <c r="S78" s="174"/>
    </row>
    <row r="79" spans="1:19" ht="15" customHeight="1" x14ac:dyDescent="0.25">
      <c r="A79" s="203">
        <v>42</v>
      </c>
      <c r="B79" s="205" t="s">
        <v>105</v>
      </c>
      <c r="C79" s="205">
        <v>2915170</v>
      </c>
      <c r="D79" s="209" t="s">
        <v>107</v>
      </c>
      <c r="E79" s="209" t="s">
        <v>24</v>
      </c>
      <c r="F79" s="203">
        <v>839</v>
      </c>
      <c r="G79" s="203" t="s">
        <v>46</v>
      </c>
      <c r="H79" s="188">
        <v>10</v>
      </c>
      <c r="I79" s="188">
        <v>4401</v>
      </c>
      <c r="J79" s="188" t="s">
        <v>26</v>
      </c>
      <c r="K79" s="195">
        <v>750000</v>
      </c>
      <c r="L79" s="190">
        <v>0</v>
      </c>
      <c r="M79" s="214">
        <v>590000</v>
      </c>
      <c r="N79" s="175">
        <v>590000</v>
      </c>
      <c r="O79" s="177">
        <v>520725.56</v>
      </c>
      <c r="P79" s="183" t="s">
        <v>343</v>
      </c>
      <c r="Q79" s="179" t="s">
        <v>342</v>
      </c>
      <c r="R79" s="181" t="s">
        <v>28</v>
      </c>
      <c r="S79" s="173" t="s">
        <v>29</v>
      </c>
    </row>
    <row r="80" spans="1:19" x14ac:dyDescent="0.25">
      <c r="A80" s="204"/>
      <c r="B80" s="206"/>
      <c r="C80" s="206"/>
      <c r="D80" s="210"/>
      <c r="E80" s="210"/>
      <c r="F80" s="204"/>
      <c r="G80" s="204"/>
      <c r="H80" s="189"/>
      <c r="I80" s="189"/>
      <c r="J80" s="189"/>
      <c r="K80" s="196"/>
      <c r="L80" s="191"/>
      <c r="M80" s="215"/>
      <c r="N80" s="176"/>
      <c r="O80" s="178"/>
      <c r="P80" s="184"/>
      <c r="Q80" s="180"/>
      <c r="R80" s="182"/>
      <c r="S80" s="174"/>
    </row>
    <row r="81" spans="1:19" ht="15" customHeight="1" x14ac:dyDescent="0.25">
      <c r="A81" s="203">
        <v>43</v>
      </c>
      <c r="B81" s="205" t="s">
        <v>114</v>
      </c>
      <c r="C81" s="205">
        <v>2893180</v>
      </c>
      <c r="D81" s="209" t="s">
        <v>115</v>
      </c>
      <c r="E81" s="209" t="s">
        <v>24</v>
      </c>
      <c r="F81" s="203"/>
      <c r="G81" s="203"/>
      <c r="H81" s="188"/>
      <c r="I81" s="188">
        <v>4401</v>
      </c>
      <c r="J81" s="188" t="s">
        <v>26</v>
      </c>
      <c r="K81" s="245">
        <v>430000</v>
      </c>
      <c r="L81" s="190">
        <v>1131052.76</v>
      </c>
      <c r="M81" s="214">
        <v>1131052.76</v>
      </c>
      <c r="N81" s="175">
        <v>1131052.76</v>
      </c>
      <c r="O81" s="177">
        <v>358567.92</v>
      </c>
      <c r="P81" s="183" t="s">
        <v>343</v>
      </c>
      <c r="Q81" s="179" t="s">
        <v>342</v>
      </c>
      <c r="R81" s="181" t="s">
        <v>28</v>
      </c>
      <c r="S81" s="173" t="s">
        <v>29</v>
      </c>
    </row>
    <row r="82" spans="1:19" x14ac:dyDescent="0.25">
      <c r="A82" s="204"/>
      <c r="B82" s="206"/>
      <c r="C82" s="206"/>
      <c r="D82" s="210"/>
      <c r="E82" s="210"/>
      <c r="F82" s="204"/>
      <c r="G82" s="204"/>
      <c r="H82" s="189"/>
      <c r="I82" s="189"/>
      <c r="J82" s="189"/>
      <c r="K82" s="246"/>
      <c r="L82" s="191"/>
      <c r="M82" s="215"/>
      <c r="N82" s="176"/>
      <c r="O82" s="178"/>
      <c r="P82" s="184"/>
      <c r="Q82" s="180"/>
      <c r="R82" s="182"/>
      <c r="S82" s="174"/>
    </row>
    <row r="83" spans="1:19" ht="15" customHeight="1" x14ac:dyDescent="0.25">
      <c r="A83" s="203">
        <v>44</v>
      </c>
      <c r="B83" s="205" t="s">
        <v>114</v>
      </c>
      <c r="C83" s="205">
        <v>2893110</v>
      </c>
      <c r="D83" s="209" t="s">
        <v>116</v>
      </c>
      <c r="E83" s="209" t="s">
        <v>24</v>
      </c>
      <c r="F83" s="203"/>
      <c r="G83" s="203"/>
      <c r="H83" s="188"/>
      <c r="I83" s="188">
        <v>4401</v>
      </c>
      <c r="J83" s="188" t="s">
        <v>26</v>
      </c>
      <c r="K83" s="245">
        <v>170000</v>
      </c>
      <c r="L83" s="190">
        <v>639650.74</v>
      </c>
      <c r="M83" s="214">
        <v>639650.74</v>
      </c>
      <c r="N83" s="175">
        <v>639650.74</v>
      </c>
      <c r="O83" s="177">
        <f>106788.3+32561</f>
        <v>139349.29999999999</v>
      </c>
      <c r="P83" s="183" t="s">
        <v>343</v>
      </c>
      <c r="Q83" s="179" t="s">
        <v>342</v>
      </c>
      <c r="R83" s="181" t="s">
        <v>28</v>
      </c>
      <c r="S83" s="173" t="s">
        <v>29</v>
      </c>
    </row>
    <row r="84" spans="1:19" x14ac:dyDescent="0.25">
      <c r="A84" s="204"/>
      <c r="B84" s="206"/>
      <c r="C84" s="206"/>
      <c r="D84" s="210"/>
      <c r="E84" s="210"/>
      <c r="F84" s="204"/>
      <c r="G84" s="204"/>
      <c r="H84" s="189"/>
      <c r="I84" s="189"/>
      <c r="J84" s="189"/>
      <c r="K84" s="246"/>
      <c r="L84" s="191"/>
      <c r="M84" s="215"/>
      <c r="N84" s="176"/>
      <c r="O84" s="178"/>
      <c r="P84" s="184"/>
      <c r="Q84" s="180"/>
      <c r="R84" s="182"/>
      <c r="S84" s="174"/>
    </row>
    <row r="85" spans="1:19" ht="15" customHeight="1" x14ac:dyDescent="0.25">
      <c r="A85" s="203">
        <v>45</v>
      </c>
      <c r="B85" s="205" t="s">
        <v>114</v>
      </c>
      <c r="C85" s="205">
        <v>2893100</v>
      </c>
      <c r="D85" s="209" t="s">
        <v>117</v>
      </c>
      <c r="E85" s="209" t="s">
        <v>24</v>
      </c>
      <c r="F85" s="203"/>
      <c r="G85" s="203"/>
      <c r="H85" s="188"/>
      <c r="I85" s="188">
        <v>4401</v>
      </c>
      <c r="J85" s="188" t="s">
        <v>26</v>
      </c>
      <c r="K85" s="193"/>
      <c r="L85" s="190">
        <v>239357.8</v>
      </c>
      <c r="M85" s="214">
        <v>239357.8</v>
      </c>
      <c r="N85" s="175">
        <v>239357.8</v>
      </c>
      <c r="O85" s="177">
        <v>4517</v>
      </c>
      <c r="P85" s="10" t="s">
        <v>27</v>
      </c>
      <c r="Q85" s="239">
        <v>41974</v>
      </c>
      <c r="R85" s="181" t="s">
        <v>28</v>
      </c>
      <c r="S85" s="173" t="s">
        <v>29</v>
      </c>
    </row>
    <row r="86" spans="1:19" x14ac:dyDescent="0.25">
      <c r="A86" s="204"/>
      <c r="B86" s="206"/>
      <c r="C86" s="206"/>
      <c r="D86" s="210"/>
      <c r="E86" s="210"/>
      <c r="F86" s="204"/>
      <c r="G86" s="204"/>
      <c r="H86" s="189"/>
      <c r="I86" s="189"/>
      <c r="J86" s="189"/>
      <c r="K86" s="194"/>
      <c r="L86" s="191"/>
      <c r="M86" s="215"/>
      <c r="N86" s="176"/>
      <c r="O86" s="178"/>
      <c r="P86" s="10">
        <v>2014</v>
      </c>
      <c r="Q86" s="240"/>
      <c r="R86" s="182"/>
      <c r="S86" s="174"/>
    </row>
    <row r="87" spans="1:19" ht="25.5" customHeight="1" x14ac:dyDescent="0.25">
      <c r="A87" s="203">
        <v>46</v>
      </c>
      <c r="B87" s="205" t="s">
        <v>118</v>
      </c>
      <c r="C87" s="205">
        <v>2895430</v>
      </c>
      <c r="D87" s="209" t="s">
        <v>119</v>
      </c>
      <c r="E87" s="209" t="s">
        <v>24</v>
      </c>
      <c r="F87" s="203"/>
      <c r="G87" s="203"/>
      <c r="H87" s="188"/>
      <c r="I87" s="188">
        <v>4401</v>
      </c>
      <c r="J87" s="188" t="s">
        <v>26</v>
      </c>
      <c r="K87" s="245">
        <v>100000</v>
      </c>
      <c r="L87" s="190">
        <v>194101.1</v>
      </c>
      <c r="M87" s="214">
        <v>194104.1</v>
      </c>
      <c r="N87" s="175">
        <v>194104.1</v>
      </c>
      <c r="O87" s="177">
        <v>77487.44</v>
      </c>
      <c r="P87" s="183" t="s">
        <v>343</v>
      </c>
      <c r="Q87" s="179" t="s">
        <v>342</v>
      </c>
      <c r="R87" s="181" t="s">
        <v>28</v>
      </c>
      <c r="S87" s="173" t="s">
        <v>29</v>
      </c>
    </row>
    <row r="88" spans="1:19" x14ac:dyDescent="0.25">
      <c r="A88" s="204"/>
      <c r="B88" s="206"/>
      <c r="C88" s="206"/>
      <c r="D88" s="210"/>
      <c r="E88" s="210"/>
      <c r="F88" s="204"/>
      <c r="G88" s="204"/>
      <c r="H88" s="189"/>
      <c r="I88" s="189"/>
      <c r="J88" s="189"/>
      <c r="K88" s="246"/>
      <c r="L88" s="191"/>
      <c r="M88" s="215"/>
      <c r="N88" s="176"/>
      <c r="O88" s="178"/>
      <c r="P88" s="184"/>
      <c r="Q88" s="180"/>
      <c r="R88" s="182"/>
      <c r="S88" s="174"/>
    </row>
    <row r="89" spans="1:19" ht="25.5" customHeight="1" x14ac:dyDescent="0.25">
      <c r="A89" s="203">
        <v>47</v>
      </c>
      <c r="B89" s="205" t="s">
        <v>114</v>
      </c>
      <c r="C89" s="205">
        <v>2893160</v>
      </c>
      <c r="D89" s="209" t="s">
        <v>120</v>
      </c>
      <c r="E89" s="209" t="s">
        <v>24</v>
      </c>
      <c r="F89" s="203"/>
      <c r="G89" s="203"/>
      <c r="H89" s="188"/>
      <c r="I89" s="188">
        <v>4401</v>
      </c>
      <c r="J89" s="188" t="s">
        <v>26</v>
      </c>
      <c r="K89" s="195">
        <v>170000</v>
      </c>
      <c r="L89" s="190">
        <v>179454</v>
      </c>
      <c r="M89" s="214">
        <v>179454</v>
      </c>
      <c r="N89" s="175">
        <v>179454</v>
      </c>
      <c r="O89" s="177">
        <f>62367.04+10285</f>
        <v>72652.040000000008</v>
      </c>
      <c r="P89" s="183" t="s">
        <v>343</v>
      </c>
      <c r="Q89" s="179" t="s">
        <v>342</v>
      </c>
      <c r="R89" s="181" t="s">
        <v>28</v>
      </c>
      <c r="S89" s="173" t="s">
        <v>29</v>
      </c>
    </row>
    <row r="90" spans="1:19" x14ac:dyDescent="0.25">
      <c r="A90" s="204"/>
      <c r="B90" s="206"/>
      <c r="C90" s="206"/>
      <c r="D90" s="210"/>
      <c r="E90" s="210"/>
      <c r="F90" s="204"/>
      <c r="G90" s="204"/>
      <c r="H90" s="189"/>
      <c r="I90" s="189"/>
      <c r="J90" s="189"/>
      <c r="K90" s="196"/>
      <c r="L90" s="191"/>
      <c r="M90" s="215"/>
      <c r="N90" s="176"/>
      <c r="O90" s="178"/>
      <c r="P90" s="184"/>
      <c r="Q90" s="180"/>
      <c r="R90" s="182"/>
      <c r="S90" s="174"/>
    </row>
    <row r="91" spans="1:19" ht="15" customHeight="1" x14ac:dyDescent="0.25">
      <c r="A91" s="203">
        <v>53</v>
      </c>
      <c r="B91" s="205" t="s">
        <v>134</v>
      </c>
      <c r="C91" s="205">
        <v>3120100</v>
      </c>
      <c r="D91" s="207" t="s">
        <v>135</v>
      </c>
      <c r="E91" s="209" t="s">
        <v>24</v>
      </c>
      <c r="F91" s="203">
        <v>839</v>
      </c>
      <c r="G91" s="203" t="s">
        <v>136</v>
      </c>
      <c r="H91" s="188">
        <v>491</v>
      </c>
      <c r="I91" s="188">
        <v>4401</v>
      </c>
      <c r="J91" s="188" t="s">
        <v>26</v>
      </c>
      <c r="K91" s="195">
        <v>1370000</v>
      </c>
      <c r="L91" s="190">
        <v>1500000</v>
      </c>
      <c r="M91" s="214">
        <v>2500000</v>
      </c>
      <c r="N91" s="175">
        <v>2500000</v>
      </c>
      <c r="O91" s="177">
        <v>1703961.24</v>
      </c>
      <c r="P91" s="183" t="s">
        <v>343</v>
      </c>
      <c r="Q91" s="179" t="s">
        <v>342</v>
      </c>
      <c r="R91" s="181" t="s">
        <v>28</v>
      </c>
      <c r="S91" s="173" t="s">
        <v>29</v>
      </c>
    </row>
    <row r="92" spans="1:19" x14ac:dyDescent="0.25">
      <c r="A92" s="204"/>
      <c r="B92" s="206"/>
      <c r="C92" s="206"/>
      <c r="D92" s="208"/>
      <c r="E92" s="210"/>
      <c r="F92" s="204"/>
      <c r="G92" s="204"/>
      <c r="H92" s="189"/>
      <c r="I92" s="189"/>
      <c r="J92" s="189"/>
      <c r="K92" s="196"/>
      <c r="L92" s="191"/>
      <c r="M92" s="215"/>
      <c r="N92" s="176"/>
      <c r="O92" s="178"/>
      <c r="P92" s="184"/>
      <c r="Q92" s="180"/>
      <c r="R92" s="182"/>
      <c r="S92" s="174"/>
    </row>
    <row r="93" spans="1:19" ht="15" customHeight="1" x14ac:dyDescent="0.25">
      <c r="A93" s="203">
        <v>54</v>
      </c>
      <c r="B93" s="205">
        <v>42002</v>
      </c>
      <c r="C93" s="205">
        <v>2916000</v>
      </c>
      <c r="D93" s="207" t="s">
        <v>137</v>
      </c>
      <c r="E93" s="209" t="s">
        <v>24</v>
      </c>
      <c r="F93" s="203">
        <v>796</v>
      </c>
      <c r="G93" s="203" t="s">
        <v>42</v>
      </c>
      <c r="H93" s="188">
        <v>12</v>
      </c>
      <c r="I93" s="188">
        <v>4401</v>
      </c>
      <c r="J93" s="188" t="s">
        <v>26</v>
      </c>
      <c r="K93" s="195">
        <v>140000</v>
      </c>
      <c r="L93" s="190">
        <v>287160</v>
      </c>
      <c r="M93" s="214">
        <v>287160</v>
      </c>
      <c r="N93" s="175">
        <v>287160</v>
      </c>
      <c r="O93" s="177">
        <v>27000</v>
      </c>
      <c r="P93" s="183" t="s">
        <v>343</v>
      </c>
      <c r="Q93" s="179" t="s">
        <v>342</v>
      </c>
      <c r="R93" s="181" t="s">
        <v>28</v>
      </c>
      <c r="S93" s="173" t="s">
        <v>29</v>
      </c>
    </row>
    <row r="94" spans="1:19" x14ac:dyDescent="0.25">
      <c r="A94" s="204"/>
      <c r="B94" s="206"/>
      <c r="C94" s="206"/>
      <c r="D94" s="208"/>
      <c r="E94" s="210"/>
      <c r="F94" s="204"/>
      <c r="G94" s="204"/>
      <c r="H94" s="189"/>
      <c r="I94" s="189"/>
      <c r="J94" s="189"/>
      <c r="K94" s="196"/>
      <c r="L94" s="191"/>
      <c r="M94" s="215"/>
      <c r="N94" s="176"/>
      <c r="O94" s="178"/>
      <c r="P94" s="184"/>
      <c r="Q94" s="180"/>
      <c r="R94" s="182"/>
      <c r="S94" s="174"/>
    </row>
    <row r="95" spans="1:19" ht="15" customHeight="1" x14ac:dyDescent="0.25">
      <c r="A95" s="203">
        <v>55</v>
      </c>
      <c r="B95" s="205">
        <v>41756</v>
      </c>
      <c r="C95" s="205">
        <v>3190000</v>
      </c>
      <c r="D95" s="207" t="s">
        <v>138</v>
      </c>
      <c r="E95" s="209" t="s">
        <v>24</v>
      </c>
      <c r="F95" s="203">
        <v>839</v>
      </c>
      <c r="G95" s="203" t="s">
        <v>40</v>
      </c>
      <c r="H95" s="241">
        <v>5500</v>
      </c>
      <c r="I95" s="188">
        <v>4401</v>
      </c>
      <c r="J95" s="188" t="s">
        <v>26</v>
      </c>
      <c r="K95" s="195">
        <v>1000000</v>
      </c>
      <c r="L95" s="190">
        <f>1500000+1277108.85</f>
        <v>2777108.85</v>
      </c>
      <c r="M95" s="214">
        <v>2000000</v>
      </c>
      <c r="N95" s="175">
        <v>1500000</v>
      </c>
      <c r="O95" s="177">
        <v>1353519.33</v>
      </c>
      <c r="P95" s="183" t="s">
        <v>343</v>
      </c>
      <c r="Q95" s="179" t="s">
        <v>342</v>
      </c>
      <c r="R95" s="181" t="s">
        <v>28</v>
      </c>
      <c r="S95" s="173" t="s">
        <v>29</v>
      </c>
    </row>
    <row r="96" spans="1:19" x14ac:dyDescent="0.25">
      <c r="A96" s="204"/>
      <c r="B96" s="206"/>
      <c r="C96" s="206"/>
      <c r="D96" s="208"/>
      <c r="E96" s="210"/>
      <c r="F96" s="204"/>
      <c r="G96" s="204"/>
      <c r="H96" s="242"/>
      <c r="I96" s="189"/>
      <c r="J96" s="189"/>
      <c r="K96" s="196"/>
      <c r="L96" s="191"/>
      <c r="M96" s="215"/>
      <c r="N96" s="176"/>
      <c r="O96" s="178"/>
      <c r="P96" s="184"/>
      <c r="Q96" s="180"/>
      <c r="R96" s="182"/>
      <c r="S96" s="174"/>
    </row>
    <row r="97" spans="1:19" ht="15" customHeight="1" x14ac:dyDescent="0.25">
      <c r="A97" s="203">
        <v>56</v>
      </c>
      <c r="B97" s="205">
        <v>41756</v>
      </c>
      <c r="C97" s="205">
        <v>3130000</v>
      </c>
      <c r="D97" s="207" t="s">
        <v>139</v>
      </c>
      <c r="E97" s="209" t="s">
        <v>24</v>
      </c>
      <c r="F97" s="203">
        <v>6</v>
      </c>
      <c r="G97" s="203" t="s">
        <v>140</v>
      </c>
      <c r="H97" s="241">
        <v>9000</v>
      </c>
      <c r="I97" s="188">
        <v>4401</v>
      </c>
      <c r="J97" s="188" t="s">
        <v>26</v>
      </c>
      <c r="K97" s="195">
        <v>550000</v>
      </c>
      <c r="L97" s="190">
        <v>1150021.7</v>
      </c>
      <c r="M97" s="214">
        <v>1150000</v>
      </c>
      <c r="N97" s="175">
        <v>1150000</v>
      </c>
      <c r="O97" s="177">
        <v>1091581.19</v>
      </c>
      <c r="P97" s="183" t="s">
        <v>343</v>
      </c>
      <c r="Q97" s="179" t="s">
        <v>342</v>
      </c>
      <c r="R97" s="181" t="s">
        <v>28</v>
      </c>
      <c r="S97" s="173" t="s">
        <v>29</v>
      </c>
    </row>
    <row r="98" spans="1:19" x14ac:dyDescent="0.25">
      <c r="A98" s="204"/>
      <c r="B98" s="206"/>
      <c r="C98" s="206"/>
      <c r="D98" s="208"/>
      <c r="E98" s="210"/>
      <c r="F98" s="204"/>
      <c r="G98" s="204"/>
      <c r="H98" s="242"/>
      <c r="I98" s="189"/>
      <c r="J98" s="189"/>
      <c r="K98" s="196"/>
      <c r="L98" s="191"/>
      <c r="M98" s="215"/>
      <c r="N98" s="176"/>
      <c r="O98" s="178"/>
      <c r="P98" s="184"/>
      <c r="Q98" s="180"/>
      <c r="R98" s="182"/>
      <c r="S98" s="174"/>
    </row>
    <row r="99" spans="1:19" ht="15" customHeight="1" x14ac:dyDescent="0.25">
      <c r="A99" s="203">
        <v>52</v>
      </c>
      <c r="B99" s="205">
        <v>41943</v>
      </c>
      <c r="C99" s="205">
        <v>3110000</v>
      </c>
      <c r="D99" s="209" t="s">
        <v>132</v>
      </c>
      <c r="E99" s="209" t="s">
        <v>24</v>
      </c>
      <c r="F99" s="203">
        <v>796</v>
      </c>
      <c r="G99" s="203" t="s">
        <v>42</v>
      </c>
      <c r="H99" s="188">
        <v>4</v>
      </c>
      <c r="I99" s="188">
        <v>4401</v>
      </c>
      <c r="J99" s="188" t="s">
        <v>26</v>
      </c>
      <c r="K99" s="193"/>
      <c r="L99" s="190">
        <v>2710000</v>
      </c>
      <c r="M99" s="214"/>
      <c r="N99" s="175"/>
      <c r="O99" s="177"/>
      <c r="P99" s="10" t="s">
        <v>133</v>
      </c>
      <c r="Q99" s="239">
        <v>41974</v>
      </c>
      <c r="R99" s="181" t="s">
        <v>28</v>
      </c>
      <c r="S99" s="173" t="s">
        <v>29</v>
      </c>
    </row>
    <row r="100" spans="1:19" x14ac:dyDescent="0.25">
      <c r="A100" s="204"/>
      <c r="B100" s="206"/>
      <c r="C100" s="206"/>
      <c r="D100" s="210"/>
      <c r="E100" s="210"/>
      <c r="F100" s="204"/>
      <c r="G100" s="204"/>
      <c r="H100" s="189"/>
      <c r="I100" s="189"/>
      <c r="J100" s="189"/>
      <c r="K100" s="194"/>
      <c r="L100" s="191"/>
      <c r="M100" s="215"/>
      <c r="N100" s="176"/>
      <c r="O100" s="178"/>
      <c r="P100" s="10">
        <v>2014</v>
      </c>
      <c r="Q100" s="240"/>
      <c r="R100" s="182"/>
      <c r="S100" s="174"/>
    </row>
    <row r="101" spans="1:19" s="6" customFormat="1" ht="15" customHeight="1" x14ac:dyDescent="0.25">
      <c r="A101" s="257">
        <v>44</v>
      </c>
      <c r="B101" s="259" t="s">
        <v>108</v>
      </c>
      <c r="C101" s="259" t="s">
        <v>109</v>
      </c>
      <c r="D101" s="261" t="s">
        <v>110</v>
      </c>
      <c r="E101" s="261" t="s">
        <v>24</v>
      </c>
      <c r="F101" s="257">
        <v>796</v>
      </c>
      <c r="G101" s="257" t="s">
        <v>42</v>
      </c>
      <c r="H101" s="253">
        <v>51</v>
      </c>
      <c r="I101" s="253">
        <v>4401</v>
      </c>
      <c r="J101" s="253" t="s">
        <v>26</v>
      </c>
      <c r="K101" s="193"/>
      <c r="L101" s="255"/>
      <c r="M101" s="214">
        <v>637500</v>
      </c>
      <c r="N101" s="175">
        <v>637500</v>
      </c>
      <c r="O101" s="177">
        <v>664900</v>
      </c>
      <c r="P101" s="18" t="s">
        <v>36</v>
      </c>
      <c r="Q101" s="249">
        <v>41974</v>
      </c>
      <c r="R101" s="251" t="s">
        <v>28</v>
      </c>
      <c r="S101" s="247" t="s">
        <v>29</v>
      </c>
    </row>
    <row r="102" spans="1:19" s="6" customFormat="1" x14ac:dyDescent="0.25">
      <c r="A102" s="258"/>
      <c r="B102" s="260"/>
      <c r="C102" s="260"/>
      <c r="D102" s="262"/>
      <c r="E102" s="262"/>
      <c r="F102" s="258"/>
      <c r="G102" s="258"/>
      <c r="H102" s="254"/>
      <c r="I102" s="254"/>
      <c r="J102" s="254"/>
      <c r="K102" s="194"/>
      <c r="L102" s="256"/>
      <c r="M102" s="215"/>
      <c r="N102" s="176"/>
      <c r="O102" s="178"/>
      <c r="P102" s="18">
        <v>2014</v>
      </c>
      <c r="Q102" s="250"/>
      <c r="R102" s="252"/>
      <c r="S102" s="248"/>
    </row>
    <row r="103" spans="1:19" s="8" customFormat="1" ht="15" customHeight="1" x14ac:dyDescent="0.25">
      <c r="A103" s="271"/>
      <c r="B103" s="273" t="s">
        <v>111</v>
      </c>
      <c r="C103" s="273" t="s">
        <v>112</v>
      </c>
      <c r="D103" s="275" t="s">
        <v>113</v>
      </c>
      <c r="E103" s="275" t="s">
        <v>24</v>
      </c>
      <c r="F103" s="271">
        <v>796</v>
      </c>
      <c r="G103" s="271" t="s">
        <v>42</v>
      </c>
      <c r="H103" s="269"/>
      <c r="I103" s="269">
        <v>4401</v>
      </c>
      <c r="J103" s="269" t="s">
        <v>26</v>
      </c>
      <c r="K103" s="193"/>
      <c r="L103" s="175"/>
      <c r="M103" s="214">
        <v>146500</v>
      </c>
      <c r="N103" s="175">
        <v>146500</v>
      </c>
      <c r="O103" s="177">
        <v>190450</v>
      </c>
      <c r="P103" s="19" t="s">
        <v>36</v>
      </c>
      <c r="Q103" s="265">
        <v>41974</v>
      </c>
      <c r="R103" s="267" t="s">
        <v>28</v>
      </c>
      <c r="S103" s="263" t="s">
        <v>29</v>
      </c>
    </row>
    <row r="104" spans="1:19" s="8" customFormat="1" x14ac:dyDescent="0.25">
      <c r="A104" s="272"/>
      <c r="B104" s="274"/>
      <c r="C104" s="274"/>
      <c r="D104" s="276"/>
      <c r="E104" s="276"/>
      <c r="F104" s="272"/>
      <c r="G104" s="272"/>
      <c r="H104" s="270"/>
      <c r="I104" s="270"/>
      <c r="J104" s="270"/>
      <c r="K104" s="194"/>
      <c r="L104" s="176"/>
      <c r="M104" s="215"/>
      <c r="N104" s="176"/>
      <c r="O104" s="178"/>
      <c r="P104" s="19">
        <v>2014</v>
      </c>
      <c r="Q104" s="266"/>
      <c r="R104" s="268"/>
      <c r="S104" s="264"/>
    </row>
    <row r="105" spans="1:19" ht="25.5" customHeight="1" x14ac:dyDescent="0.25">
      <c r="A105" s="203">
        <v>67</v>
      </c>
      <c r="B105" s="205" t="s">
        <v>69</v>
      </c>
      <c r="C105" s="205">
        <v>2429413</v>
      </c>
      <c r="D105" s="207" t="s">
        <v>160</v>
      </c>
      <c r="E105" s="209" t="s">
        <v>24</v>
      </c>
      <c r="F105" s="203">
        <v>112</v>
      </c>
      <c r="G105" s="203" t="s">
        <v>161</v>
      </c>
      <c r="H105" s="241">
        <v>3000</v>
      </c>
      <c r="I105" s="188">
        <v>4401</v>
      </c>
      <c r="J105" s="203" t="s">
        <v>26</v>
      </c>
      <c r="K105" s="193"/>
      <c r="L105" s="190">
        <v>145751</v>
      </c>
      <c r="M105" s="214"/>
      <c r="N105" s="175"/>
      <c r="O105" s="177"/>
      <c r="P105" s="183" t="s">
        <v>343</v>
      </c>
      <c r="Q105" s="179" t="s">
        <v>342</v>
      </c>
      <c r="R105" s="181" t="s">
        <v>28</v>
      </c>
      <c r="S105" s="173" t="s">
        <v>29</v>
      </c>
    </row>
    <row r="106" spans="1:19" x14ac:dyDescent="0.25">
      <c r="A106" s="204"/>
      <c r="B106" s="206"/>
      <c r="C106" s="206"/>
      <c r="D106" s="208"/>
      <c r="E106" s="210"/>
      <c r="F106" s="204"/>
      <c r="G106" s="204"/>
      <c r="H106" s="242"/>
      <c r="I106" s="189"/>
      <c r="J106" s="204"/>
      <c r="K106" s="194"/>
      <c r="L106" s="191"/>
      <c r="M106" s="215"/>
      <c r="N106" s="176"/>
      <c r="O106" s="178"/>
      <c r="P106" s="184"/>
      <c r="Q106" s="180"/>
      <c r="R106" s="182"/>
      <c r="S106" s="174"/>
    </row>
    <row r="107" spans="1:19" ht="25.5" customHeight="1" x14ac:dyDescent="0.25">
      <c r="A107" s="203">
        <v>13</v>
      </c>
      <c r="B107" s="205" t="s">
        <v>56</v>
      </c>
      <c r="C107" s="205">
        <v>2695200</v>
      </c>
      <c r="D107" s="209" t="s">
        <v>57</v>
      </c>
      <c r="E107" s="209" t="s">
        <v>24</v>
      </c>
      <c r="F107" s="203">
        <v>876</v>
      </c>
      <c r="G107" s="203" t="s">
        <v>40</v>
      </c>
      <c r="H107" s="188">
        <v>22</v>
      </c>
      <c r="I107" s="188">
        <v>4401</v>
      </c>
      <c r="J107" s="188" t="s">
        <v>26</v>
      </c>
      <c r="K107" s="193"/>
      <c r="L107" s="190"/>
      <c r="M107" s="214">
        <v>200000</v>
      </c>
      <c r="N107" s="175">
        <v>200000</v>
      </c>
      <c r="O107" s="177">
        <v>66716.66</v>
      </c>
      <c r="P107" s="10" t="s">
        <v>36</v>
      </c>
      <c r="Q107" s="239">
        <v>41974</v>
      </c>
      <c r="R107" s="181" t="s">
        <v>28</v>
      </c>
      <c r="S107" s="173" t="s">
        <v>29</v>
      </c>
    </row>
    <row r="108" spans="1:19" x14ac:dyDescent="0.25">
      <c r="A108" s="204"/>
      <c r="B108" s="206"/>
      <c r="C108" s="206"/>
      <c r="D108" s="210"/>
      <c r="E108" s="210"/>
      <c r="F108" s="204"/>
      <c r="G108" s="204"/>
      <c r="H108" s="189"/>
      <c r="I108" s="189"/>
      <c r="J108" s="189"/>
      <c r="K108" s="194"/>
      <c r="L108" s="191"/>
      <c r="M108" s="215"/>
      <c r="N108" s="176"/>
      <c r="O108" s="178"/>
      <c r="P108" s="10">
        <v>2014</v>
      </c>
      <c r="Q108" s="240"/>
      <c r="R108" s="182"/>
      <c r="S108" s="174"/>
    </row>
    <row r="109" spans="1:19" ht="25.5" customHeight="1" x14ac:dyDescent="0.25">
      <c r="A109" s="203">
        <v>14</v>
      </c>
      <c r="B109" s="205" t="s">
        <v>58</v>
      </c>
      <c r="C109" s="205">
        <v>2612020</v>
      </c>
      <c r="D109" s="209" t="s">
        <v>59</v>
      </c>
      <c r="E109" s="209" t="s">
        <v>24</v>
      </c>
      <c r="F109" s="203">
        <v>876</v>
      </c>
      <c r="G109" s="203" t="s">
        <v>40</v>
      </c>
      <c r="H109" s="241">
        <v>1700</v>
      </c>
      <c r="I109" s="188">
        <v>4401</v>
      </c>
      <c r="J109" s="188" t="s">
        <v>26</v>
      </c>
      <c r="K109" s="193"/>
      <c r="L109" s="190"/>
      <c r="M109" s="214"/>
      <c r="N109" s="175"/>
      <c r="O109" s="177"/>
      <c r="P109" s="10" t="s">
        <v>35</v>
      </c>
      <c r="Q109" s="239">
        <v>41974</v>
      </c>
      <c r="R109" s="181" t="s">
        <v>28</v>
      </c>
      <c r="S109" s="173" t="s">
        <v>29</v>
      </c>
    </row>
    <row r="110" spans="1:19" x14ac:dyDescent="0.25">
      <c r="A110" s="204"/>
      <c r="B110" s="206"/>
      <c r="C110" s="206"/>
      <c r="D110" s="210"/>
      <c r="E110" s="210"/>
      <c r="F110" s="204"/>
      <c r="G110" s="204"/>
      <c r="H110" s="242"/>
      <c r="I110" s="189"/>
      <c r="J110" s="189"/>
      <c r="K110" s="194"/>
      <c r="L110" s="191"/>
      <c r="M110" s="215"/>
      <c r="N110" s="176"/>
      <c r="O110" s="178"/>
      <c r="P110" s="10">
        <v>2014</v>
      </c>
      <c r="Q110" s="240"/>
      <c r="R110" s="182"/>
      <c r="S110" s="174"/>
    </row>
    <row r="111" spans="1:19" ht="25.5" customHeight="1" x14ac:dyDescent="0.25">
      <c r="A111" s="203">
        <v>16</v>
      </c>
      <c r="B111" s="205" t="s">
        <v>62</v>
      </c>
      <c r="C111" s="205">
        <v>2524020</v>
      </c>
      <c r="D111" s="209" t="s">
        <v>63</v>
      </c>
      <c r="E111" s="209" t="s">
        <v>24</v>
      </c>
      <c r="F111" s="203">
        <v>796</v>
      </c>
      <c r="G111" s="203" t="s">
        <v>42</v>
      </c>
      <c r="H111" s="188">
        <v>60</v>
      </c>
      <c r="I111" s="188">
        <v>4401</v>
      </c>
      <c r="J111" s="188" t="s">
        <v>26</v>
      </c>
      <c r="K111" s="193"/>
      <c r="L111" s="190"/>
      <c r="M111" s="214">
        <v>125000</v>
      </c>
      <c r="N111" s="175">
        <v>125000</v>
      </c>
      <c r="O111" s="177">
        <v>125000</v>
      </c>
      <c r="P111" s="10" t="s">
        <v>36</v>
      </c>
      <c r="Q111" s="239">
        <v>41974</v>
      </c>
      <c r="R111" s="181" t="s">
        <v>28</v>
      </c>
      <c r="S111" s="173" t="s">
        <v>29</v>
      </c>
    </row>
    <row r="112" spans="1:19" x14ac:dyDescent="0.25">
      <c r="A112" s="204"/>
      <c r="B112" s="206"/>
      <c r="C112" s="206"/>
      <c r="D112" s="210"/>
      <c r="E112" s="210"/>
      <c r="F112" s="204"/>
      <c r="G112" s="204"/>
      <c r="H112" s="189"/>
      <c r="I112" s="189"/>
      <c r="J112" s="189"/>
      <c r="K112" s="194"/>
      <c r="L112" s="191"/>
      <c r="M112" s="215"/>
      <c r="N112" s="176"/>
      <c r="O112" s="178"/>
      <c r="P112" s="10">
        <v>2014</v>
      </c>
      <c r="Q112" s="240"/>
      <c r="R112" s="182"/>
      <c r="S112" s="174"/>
    </row>
    <row r="113" spans="1:19" ht="25.5" customHeight="1" x14ac:dyDescent="0.25">
      <c r="A113" s="203">
        <v>17</v>
      </c>
      <c r="B113" s="205" t="s">
        <v>64</v>
      </c>
      <c r="C113" s="205">
        <v>2023252</v>
      </c>
      <c r="D113" s="209" t="s">
        <v>396</v>
      </c>
      <c r="E113" s="209" t="s">
        <v>24</v>
      </c>
      <c r="F113" s="203">
        <v>796</v>
      </c>
      <c r="G113" s="203" t="s">
        <v>42</v>
      </c>
      <c r="H113" s="188">
        <v>1000</v>
      </c>
      <c r="I113" s="188">
        <v>4401</v>
      </c>
      <c r="J113" s="188" t="s">
        <v>26</v>
      </c>
      <c r="K113" s="245">
        <v>325000</v>
      </c>
      <c r="L113" s="190"/>
      <c r="M113" s="214">
        <v>650000</v>
      </c>
      <c r="N113" s="175">
        <v>650000</v>
      </c>
      <c r="O113" s="177">
        <v>325000</v>
      </c>
      <c r="P113" s="183" t="s">
        <v>343</v>
      </c>
      <c r="Q113" s="179" t="s">
        <v>342</v>
      </c>
      <c r="R113" s="181" t="s">
        <v>28</v>
      </c>
      <c r="S113" s="173" t="s">
        <v>29</v>
      </c>
    </row>
    <row r="114" spans="1:19" x14ac:dyDescent="0.25">
      <c r="A114" s="204"/>
      <c r="B114" s="206"/>
      <c r="C114" s="206"/>
      <c r="D114" s="210"/>
      <c r="E114" s="210"/>
      <c r="F114" s="204"/>
      <c r="G114" s="204"/>
      <c r="H114" s="189"/>
      <c r="I114" s="189"/>
      <c r="J114" s="189"/>
      <c r="K114" s="246"/>
      <c r="L114" s="191"/>
      <c r="M114" s="215"/>
      <c r="N114" s="176"/>
      <c r="O114" s="178"/>
      <c r="P114" s="184"/>
      <c r="Q114" s="180"/>
      <c r="R114" s="182"/>
      <c r="S114" s="174"/>
    </row>
    <row r="115" spans="1:19" ht="25.5" customHeight="1" x14ac:dyDescent="0.25">
      <c r="A115" s="203"/>
      <c r="B115" s="205" t="s">
        <v>333</v>
      </c>
      <c r="C115" s="205" t="s">
        <v>334</v>
      </c>
      <c r="D115" s="209" t="s">
        <v>335</v>
      </c>
      <c r="E115" s="209" t="s">
        <v>24</v>
      </c>
      <c r="F115" s="203">
        <v>113</v>
      </c>
      <c r="G115" s="203" t="s">
        <v>336</v>
      </c>
      <c r="H115" s="188">
        <v>50</v>
      </c>
      <c r="I115" s="188">
        <v>4401</v>
      </c>
      <c r="J115" s="188" t="s">
        <v>26</v>
      </c>
      <c r="K115" s="193"/>
      <c r="L115" s="190"/>
      <c r="M115" s="214">
        <v>260000</v>
      </c>
      <c r="N115" s="175">
        <v>260000</v>
      </c>
      <c r="O115" s="177"/>
      <c r="P115" s="10" t="s">
        <v>196</v>
      </c>
      <c r="Q115" s="239">
        <v>41974</v>
      </c>
      <c r="R115" s="181" t="s">
        <v>28</v>
      </c>
      <c r="S115" s="173" t="s">
        <v>29</v>
      </c>
    </row>
    <row r="116" spans="1:19" x14ac:dyDescent="0.25">
      <c r="A116" s="204"/>
      <c r="B116" s="206"/>
      <c r="C116" s="206"/>
      <c r="D116" s="210"/>
      <c r="E116" s="210"/>
      <c r="F116" s="204"/>
      <c r="G116" s="204"/>
      <c r="H116" s="189"/>
      <c r="I116" s="189"/>
      <c r="J116" s="189"/>
      <c r="K116" s="194"/>
      <c r="L116" s="191"/>
      <c r="M116" s="215"/>
      <c r="N116" s="176"/>
      <c r="O116" s="178"/>
      <c r="P116" s="10">
        <v>2014</v>
      </c>
      <c r="Q116" s="240"/>
      <c r="R116" s="182"/>
      <c r="S116" s="174"/>
    </row>
    <row r="117" spans="1:19" ht="25.5" customHeight="1" x14ac:dyDescent="0.25">
      <c r="A117" s="203">
        <v>18</v>
      </c>
      <c r="B117" s="205" t="s">
        <v>66</v>
      </c>
      <c r="C117" s="205">
        <v>3512142</v>
      </c>
      <c r="D117" s="209" t="s">
        <v>67</v>
      </c>
      <c r="E117" s="209" t="s">
        <v>24</v>
      </c>
      <c r="F117" s="203">
        <v>796</v>
      </c>
      <c r="G117" s="203" t="s">
        <v>42</v>
      </c>
      <c r="H117" s="188">
        <v>8</v>
      </c>
      <c r="I117" s="188">
        <v>4401</v>
      </c>
      <c r="J117" s="188" t="s">
        <v>26</v>
      </c>
      <c r="K117" s="193"/>
      <c r="L117" s="190"/>
      <c r="M117" s="214"/>
      <c r="N117" s="175"/>
      <c r="O117" s="177"/>
      <c r="P117" s="10" t="s">
        <v>65</v>
      </c>
      <c r="Q117" s="239">
        <v>41974</v>
      </c>
      <c r="R117" s="181" t="s">
        <v>28</v>
      </c>
      <c r="S117" s="173" t="s">
        <v>29</v>
      </c>
    </row>
    <row r="118" spans="1:19" x14ac:dyDescent="0.25">
      <c r="A118" s="204"/>
      <c r="B118" s="206"/>
      <c r="C118" s="206"/>
      <c r="D118" s="210"/>
      <c r="E118" s="210"/>
      <c r="F118" s="204"/>
      <c r="G118" s="204"/>
      <c r="H118" s="189"/>
      <c r="I118" s="189"/>
      <c r="J118" s="189"/>
      <c r="K118" s="194"/>
      <c r="L118" s="191"/>
      <c r="M118" s="215"/>
      <c r="N118" s="176"/>
      <c r="O118" s="178"/>
      <c r="P118" s="10">
        <v>2014</v>
      </c>
      <c r="Q118" s="240"/>
      <c r="R118" s="182"/>
      <c r="S118" s="174"/>
    </row>
    <row r="119" spans="1:19" ht="15" customHeight="1" x14ac:dyDescent="0.25">
      <c r="A119" s="203">
        <v>25</v>
      </c>
      <c r="B119" s="205">
        <v>41746</v>
      </c>
      <c r="C119" s="205">
        <v>1720000</v>
      </c>
      <c r="D119" s="209" t="s">
        <v>77</v>
      </c>
      <c r="E119" s="209" t="s">
        <v>24</v>
      </c>
      <c r="F119" s="203">
        <v>6</v>
      </c>
      <c r="G119" s="203" t="s">
        <v>25</v>
      </c>
      <c r="H119" s="188">
        <v>5.7</v>
      </c>
      <c r="I119" s="188">
        <v>4401</v>
      </c>
      <c r="J119" s="188" t="s">
        <v>26</v>
      </c>
      <c r="K119" s="245">
        <v>350000</v>
      </c>
      <c r="L119" s="190">
        <v>1136928</v>
      </c>
      <c r="M119" s="214">
        <v>350000</v>
      </c>
      <c r="N119" s="175">
        <v>350000</v>
      </c>
      <c r="O119" s="177">
        <f>46728.94+271668.09</f>
        <v>318397.03000000003</v>
      </c>
      <c r="P119" s="183" t="s">
        <v>343</v>
      </c>
      <c r="Q119" s="179" t="s">
        <v>342</v>
      </c>
      <c r="R119" s="181" t="s">
        <v>28</v>
      </c>
      <c r="S119" s="173" t="s">
        <v>29</v>
      </c>
    </row>
    <row r="120" spans="1:19" x14ac:dyDescent="0.25">
      <c r="A120" s="204"/>
      <c r="B120" s="206"/>
      <c r="C120" s="206"/>
      <c r="D120" s="210"/>
      <c r="E120" s="210"/>
      <c r="F120" s="204"/>
      <c r="G120" s="204"/>
      <c r="H120" s="189"/>
      <c r="I120" s="189"/>
      <c r="J120" s="189"/>
      <c r="K120" s="246"/>
      <c r="L120" s="191"/>
      <c r="M120" s="215"/>
      <c r="N120" s="176"/>
      <c r="O120" s="178"/>
      <c r="P120" s="184"/>
      <c r="Q120" s="180"/>
      <c r="R120" s="182"/>
      <c r="S120" s="174"/>
    </row>
    <row r="121" spans="1:19" ht="15" customHeight="1" x14ac:dyDescent="0.25">
      <c r="A121" s="203">
        <v>26</v>
      </c>
      <c r="B121" s="205" t="s">
        <v>78</v>
      </c>
      <c r="C121" s="205">
        <v>1723100</v>
      </c>
      <c r="D121" s="209" t="s">
        <v>79</v>
      </c>
      <c r="E121" s="209" t="s">
        <v>24</v>
      </c>
      <c r="F121" s="203">
        <v>166</v>
      </c>
      <c r="G121" s="203" t="s">
        <v>80</v>
      </c>
      <c r="H121" s="241">
        <v>1200</v>
      </c>
      <c r="I121" s="188">
        <v>4401</v>
      </c>
      <c r="J121" s="188" t="s">
        <v>26</v>
      </c>
      <c r="K121" s="245">
        <v>170000</v>
      </c>
      <c r="L121" s="190">
        <v>216000</v>
      </c>
      <c r="M121" s="214">
        <v>216000</v>
      </c>
      <c r="N121" s="175">
        <v>216000</v>
      </c>
      <c r="O121" s="177">
        <f>101267.54+34998.8</f>
        <v>136266.34</v>
      </c>
      <c r="P121" s="183" t="s">
        <v>343</v>
      </c>
      <c r="Q121" s="179" t="s">
        <v>342</v>
      </c>
      <c r="R121" s="181" t="s">
        <v>28</v>
      </c>
      <c r="S121" s="173" t="s">
        <v>29</v>
      </c>
    </row>
    <row r="122" spans="1:19" x14ac:dyDescent="0.25">
      <c r="A122" s="204"/>
      <c r="B122" s="206"/>
      <c r="C122" s="206"/>
      <c r="D122" s="210"/>
      <c r="E122" s="210"/>
      <c r="F122" s="204"/>
      <c r="G122" s="204"/>
      <c r="H122" s="242"/>
      <c r="I122" s="189"/>
      <c r="J122" s="189"/>
      <c r="K122" s="246"/>
      <c r="L122" s="191"/>
      <c r="M122" s="215"/>
      <c r="N122" s="176"/>
      <c r="O122" s="178"/>
      <c r="P122" s="184"/>
      <c r="Q122" s="180"/>
      <c r="R122" s="182"/>
      <c r="S122" s="174"/>
    </row>
    <row r="123" spans="1:19" ht="25.5" customHeight="1" x14ac:dyDescent="0.25">
      <c r="A123" s="203">
        <v>29</v>
      </c>
      <c r="B123" s="205">
        <v>41964</v>
      </c>
      <c r="C123" s="205">
        <v>2101030</v>
      </c>
      <c r="D123" s="209" t="s">
        <v>83</v>
      </c>
      <c r="E123" s="209" t="s">
        <v>24</v>
      </c>
      <c r="F123" s="203">
        <v>778</v>
      </c>
      <c r="G123" s="203" t="s">
        <v>84</v>
      </c>
      <c r="H123" s="241">
        <v>1100</v>
      </c>
      <c r="I123" s="188">
        <v>4401</v>
      </c>
      <c r="J123" s="188" t="s">
        <v>26</v>
      </c>
      <c r="K123" s="245">
        <v>170000</v>
      </c>
      <c r="L123" s="190">
        <v>151794</v>
      </c>
      <c r="M123" s="214">
        <v>151794</v>
      </c>
      <c r="N123" s="175">
        <v>151794</v>
      </c>
      <c r="O123" s="177">
        <v>151665.38</v>
      </c>
      <c r="P123" s="183" t="s">
        <v>343</v>
      </c>
      <c r="Q123" s="179" t="s">
        <v>342</v>
      </c>
      <c r="R123" s="181" t="s">
        <v>28</v>
      </c>
      <c r="S123" s="173" t="s">
        <v>29</v>
      </c>
    </row>
    <row r="124" spans="1:19" x14ac:dyDescent="0.25">
      <c r="A124" s="204"/>
      <c r="B124" s="206"/>
      <c r="C124" s="206"/>
      <c r="D124" s="210"/>
      <c r="E124" s="210"/>
      <c r="F124" s="204"/>
      <c r="G124" s="204"/>
      <c r="H124" s="242"/>
      <c r="I124" s="189"/>
      <c r="J124" s="189"/>
      <c r="K124" s="246"/>
      <c r="L124" s="191"/>
      <c r="M124" s="215"/>
      <c r="N124" s="176"/>
      <c r="O124" s="178"/>
      <c r="P124" s="184"/>
      <c r="Q124" s="180"/>
      <c r="R124" s="182"/>
      <c r="S124" s="174"/>
    </row>
    <row r="125" spans="1:19" ht="25.5" customHeight="1" x14ac:dyDescent="0.25">
      <c r="A125" s="203">
        <v>30</v>
      </c>
      <c r="B125" s="205" t="s">
        <v>86</v>
      </c>
      <c r="C125" s="205">
        <v>2915378</v>
      </c>
      <c r="D125" s="209" t="s">
        <v>87</v>
      </c>
      <c r="E125" s="209" t="s">
        <v>24</v>
      </c>
      <c r="F125" s="203">
        <v>796</v>
      </c>
      <c r="G125" s="203" t="s">
        <v>42</v>
      </c>
      <c r="H125" s="188">
        <v>50</v>
      </c>
      <c r="I125" s="188">
        <v>4401</v>
      </c>
      <c r="J125" s="188" t="s">
        <v>26</v>
      </c>
      <c r="K125" s="245">
        <v>300000</v>
      </c>
      <c r="L125" s="190"/>
      <c r="M125" s="214">
        <v>300000</v>
      </c>
      <c r="N125" s="175">
        <v>300000</v>
      </c>
      <c r="O125" s="177">
        <v>265880</v>
      </c>
      <c r="P125" s="183" t="s">
        <v>343</v>
      </c>
      <c r="Q125" s="179" t="s">
        <v>342</v>
      </c>
      <c r="R125" s="181" t="s">
        <v>28</v>
      </c>
      <c r="S125" s="173" t="s">
        <v>29</v>
      </c>
    </row>
    <row r="126" spans="1:19" x14ac:dyDescent="0.25">
      <c r="A126" s="204"/>
      <c r="B126" s="206"/>
      <c r="C126" s="206"/>
      <c r="D126" s="210"/>
      <c r="E126" s="210"/>
      <c r="F126" s="204"/>
      <c r="G126" s="204"/>
      <c r="H126" s="189"/>
      <c r="I126" s="189"/>
      <c r="J126" s="189"/>
      <c r="K126" s="246"/>
      <c r="L126" s="191"/>
      <c r="M126" s="215"/>
      <c r="N126" s="176"/>
      <c r="O126" s="178"/>
      <c r="P126" s="184"/>
      <c r="Q126" s="180"/>
      <c r="R126" s="182"/>
      <c r="S126" s="174"/>
    </row>
    <row r="127" spans="1:19" ht="25.5" customHeight="1" x14ac:dyDescent="0.25">
      <c r="A127" s="203">
        <v>31</v>
      </c>
      <c r="B127" s="205">
        <v>32.200000000000003</v>
      </c>
      <c r="C127" s="205">
        <v>3222200</v>
      </c>
      <c r="D127" s="209" t="s">
        <v>88</v>
      </c>
      <c r="E127" s="209" t="s">
        <v>24</v>
      </c>
      <c r="F127" s="203">
        <v>796</v>
      </c>
      <c r="G127" s="203" t="s">
        <v>42</v>
      </c>
      <c r="H127" s="188">
        <v>8</v>
      </c>
      <c r="I127" s="188">
        <v>4401</v>
      </c>
      <c r="J127" s="188" t="s">
        <v>26</v>
      </c>
      <c r="K127" s="245">
        <v>250000</v>
      </c>
      <c r="L127" s="190"/>
      <c r="M127" s="214">
        <v>250000</v>
      </c>
      <c r="N127" s="175">
        <v>250000</v>
      </c>
      <c r="O127" s="177">
        <f>194370+15365</f>
        <v>209735</v>
      </c>
      <c r="P127" s="183" t="s">
        <v>343</v>
      </c>
      <c r="Q127" s="179" t="s">
        <v>342</v>
      </c>
      <c r="R127" s="181" t="s">
        <v>28</v>
      </c>
      <c r="S127" s="173" t="s">
        <v>29</v>
      </c>
    </row>
    <row r="128" spans="1:19" ht="19.5" customHeight="1" x14ac:dyDescent="0.25">
      <c r="A128" s="204"/>
      <c r="B128" s="206"/>
      <c r="C128" s="206"/>
      <c r="D128" s="210"/>
      <c r="E128" s="210"/>
      <c r="F128" s="204"/>
      <c r="G128" s="204"/>
      <c r="H128" s="189"/>
      <c r="I128" s="189"/>
      <c r="J128" s="189"/>
      <c r="K128" s="246"/>
      <c r="L128" s="191"/>
      <c r="M128" s="215"/>
      <c r="N128" s="176"/>
      <c r="O128" s="178"/>
      <c r="P128" s="184"/>
      <c r="Q128" s="180"/>
      <c r="R128" s="182"/>
      <c r="S128" s="174"/>
    </row>
    <row r="129" spans="1:19" s="6" customFormat="1" ht="25.5" customHeight="1" x14ac:dyDescent="0.25">
      <c r="A129" s="257">
        <v>32</v>
      </c>
      <c r="B129" s="259" t="s">
        <v>89</v>
      </c>
      <c r="C129" s="259" t="s">
        <v>90</v>
      </c>
      <c r="D129" s="261" t="s">
        <v>91</v>
      </c>
      <c r="E129" s="261" t="s">
        <v>24</v>
      </c>
      <c r="F129" s="257">
        <v>839</v>
      </c>
      <c r="G129" s="257" t="s">
        <v>40</v>
      </c>
      <c r="H129" s="253">
        <v>1000</v>
      </c>
      <c r="I129" s="253">
        <v>4401</v>
      </c>
      <c r="J129" s="253" t="s">
        <v>26</v>
      </c>
      <c r="K129" s="245">
        <v>170000</v>
      </c>
      <c r="L129" s="255"/>
      <c r="M129" s="214">
        <v>200000</v>
      </c>
      <c r="N129" s="175">
        <v>200000</v>
      </c>
      <c r="O129" s="177">
        <f>136467+4277.5</f>
        <v>140744.5</v>
      </c>
      <c r="P129" s="183" t="s">
        <v>343</v>
      </c>
      <c r="Q129" s="179" t="s">
        <v>342</v>
      </c>
      <c r="R129" s="251" t="s">
        <v>28</v>
      </c>
      <c r="S129" s="247" t="s">
        <v>29</v>
      </c>
    </row>
    <row r="130" spans="1:19" s="6" customFormat="1" ht="19.5" customHeight="1" x14ac:dyDescent="0.25">
      <c r="A130" s="258"/>
      <c r="B130" s="260"/>
      <c r="C130" s="260"/>
      <c r="D130" s="262"/>
      <c r="E130" s="262"/>
      <c r="F130" s="258"/>
      <c r="G130" s="258"/>
      <c r="H130" s="254"/>
      <c r="I130" s="254"/>
      <c r="J130" s="254"/>
      <c r="K130" s="246"/>
      <c r="L130" s="256"/>
      <c r="M130" s="215"/>
      <c r="N130" s="176"/>
      <c r="O130" s="178"/>
      <c r="P130" s="184"/>
      <c r="Q130" s="180"/>
      <c r="R130" s="252"/>
      <c r="S130" s="248"/>
    </row>
    <row r="131" spans="1:19" s="6" customFormat="1" ht="25.5" customHeight="1" x14ac:dyDescent="0.25">
      <c r="A131" s="257"/>
      <c r="B131" s="259" t="s">
        <v>339</v>
      </c>
      <c r="C131" s="259" t="s">
        <v>338</v>
      </c>
      <c r="D131" s="261" t="s">
        <v>337</v>
      </c>
      <c r="E131" s="261" t="s">
        <v>24</v>
      </c>
      <c r="F131" s="257">
        <v>796</v>
      </c>
      <c r="G131" s="257" t="s">
        <v>42</v>
      </c>
      <c r="H131" s="253">
        <v>120</v>
      </c>
      <c r="I131" s="253">
        <v>4401</v>
      </c>
      <c r="J131" s="253" t="s">
        <v>26</v>
      </c>
      <c r="K131" s="193"/>
      <c r="L131" s="255"/>
      <c r="M131" s="214">
        <v>1200000</v>
      </c>
      <c r="N131" s="175"/>
      <c r="O131" s="177"/>
      <c r="P131" s="18" t="s">
        <v>196</v>
      </c>
      <c r="Q131" s="249">
        <v>41974</v>
      </c>
      <c r="R131" s="251" t="s">
        <v>28</v>
      </c>
      <c r="S131" s="247" t="s">
        <v>29</v>
      </c>
    </row>
    <row r="132" spans="1:19" s="6" customFormat="1" ht="19.5" customHeight="1" x14ac:dyDescent="0.25">
      <c r="A132" s="258"/>
      <c r="B132" s="260"/>
      <c r="C132" s="260"/>
      <c r="D132" s="262"/>
      <c r="E132" s="262"/>
      <c r="F132" s="258"/>
      <c r="G132" s="258"/>
      <c r="H132" s="254"/>
      <c r="I132" s="254"/>
      <c r="J132" s="254"/>
      <c r="K132" s="194"/>
      <c r="L132" s="256"/>
      <c r="M132" s="215"/>
      <c r="N132" s="176"/>
      <c r="O132" s="178"/>
      <c r="P132" s="18">
        <v>2014</v>
      </c>
      <c r="Q132" s="250"/>
      <c r="R132" s="252"/>
      <c r="S132" s="248"/>
    </row>
    <row r="133" spans="1:19" ht="25.5" customHeight="1" x14ac:dyDescent="0.25">
      <c r="A133" s="203">
        <v>32</v>
      </c>
      <c r="B133" s="205" t="s">
        <v>37</v>
      </c>
      <c r="C133" s="205">
        <v>3699010</v>
      </c>
      <c r="D133" s="209" t="s">
        <v>92</v>
      </c>
      <c r="E133" s="209" t="s">
        <v>24</v>
      </c>
      <c r="F133" s="203">
        <v>893</v>
      </c>
      <c r="G133" s="203" t="s">
        <v>32</v>
      </c>
      <c r="H133" s="241">
        <v>5000</v>
      </c>
      <c r="I133" s="188">
        <v>4401</v>
      </c>
      <c r="J133" s="188" t="s">
        <v>26</v>
      </c>
      <c r="K133" s="245">
        <v>200000</v>
      </c>
      <c r="L133" s="190">
        <v>806356</v>
      </c>
      <c r="M133" s="214">
        <v>250000</v>
      </c>
      <c r="N133" s="175">
        <v>250000</v>
      </c>
      <c r="O133" s="177">
        <v>160293.4</v>
      </c>
      <c r="P133" s="183" t="s">
        <v>343</v>
      </c>
      <c r="Q133" s="179" t="s">
        <v>342</v>
      </c>
      <c r="R133" s="181" t="s">
        <v>28</v>
      </c>
      <c r="S133" s="173" t="s">
        <v>29</v>
      </c>
    </row>
    <row r="134" spans="1:19" x14ac:dyDescent="0.25">
      <c r="A134" s="204"/>
      <c r="B134" s="206"/>
      <c r="C134" s="206"/>
      <c r="D134" s="210"/>
      <c r="E134" s="210"/>
      <c r="F134" s="204"/>
      <c r="G134" s="204"/>
      <c r="H134" s="242"/>
      <c r="I134" s="189"/>
      <c r="J134" s="189"/>
      <c r="K134" s="246"/>
      <c r="L134" s="191"/>
      <c r="M134" s="215"/>
      <c r="N134" s="176"/>
      <c r="O134" s="178"/>
      <c r="P134" s="184"/>
      <c r="Q134" s="180"/>
      <c r="R134" s="182"/>
      <c r="S134" s="174"/>
    </row>
    <row r="135" spans="1:19" ht="25.5" customHeight="1" x14ac:dyDescent="0.25">
      <c r="A135" s="203">
        <v>33</v>
      </c>
      <c r="B135" s="205">
        <v>41661</v>
      </c>
      <c r="C135" s="205">
        <v>2200000</v>
      </c>
      <c r="D135" s="209" t="s">
        <v>93</v>
      </c>
      <c r="E135" s="209" t="s">
        <v>24</v>
      </c>
      <c r="F135" s="203">
        <v>893</v>
      </c>
      <c r="G135" s="203" t="s">
        <v>40</v>
      </c>
      <c r="H135" s="241">
        <v>10000</v>
      </c>
      <c r="I135" s="188">
        <v>4401</v>
      </c>
      <c r="J135" s="188" t="s">
        <v>26</v>
      </c>
      <c r="K135" s="245">
        <v>100000</v>
      </c>
      <c r="L135" s="190">
        <v>195905</v>
      </c>
      <c r="M135" s="214">
        <v>195905</v>
      </c>
      <c r="N135" s="175">
        <v>195905</v>
      </c>
      <c r="O135" s="177">
        <v>28263.8</v>
      </c>
      <c r="P135" s="183" t="s">
        <v>343</v>
      </c>
      <c r="Q135" s="179" t="s">
        <v>342</v>
      </c>
      <c r="R135" s="181" t="s">
        <v>28</v>
      </c>
      <c r="S135" s="173" t="s">
        <v>29</v>
      </c>
    </row>
    <row r="136" spans="1:19" x14ac:dyDescent="0.25">
      <c r="A136" s="204"/>
      <c r="B136" s="206"/>
      <c r="C136" s="206"/>
      <c r="D136" s="210"/>
      <c r="E136" s="210"/>
      <c r="F136" s="204"/>
      <c r="G136" s="204"/>
      <c r="H136" s="242"/>
      <c r="I136" s="189"/>
      <c r="J136" s="189"/>
      <c r="K136" s="246"/>
      <c r="L136" s="191"/>
      <c r="M136" s="215"/>
      <c r="N136" s="176"/>
      <c r="O136" s="178"/>
      <c r="P136" s="184"/>
      <c r="Q136" s="180"/>
      <c r="R136" s="182"/>
      <c r="S136" s="174"/>
    </row>
    <row r="137" spans="1:19" ht="15" customHeight="1" x14ac:dyDescent="0.25">
      <c r="A137" s="203">
        <v>34</v>
      </c>
      <c r="B137" s="205">
        <v>41783</v>
      </c>
      <c r="C137" s="205">
        <v>2424810</v>
      </c>
      <c r="D137" s="7" t="s">
        <v>94</v>
      </c>
      <c r="E137" s="209" t="s">
        <v>24</v>
      </c>
      <c r="F137" s="203">
        <v>893</v>
      </c>
      <c r="G137" s="203" t="s">
        <v>32</v>
      </c>
      <c r="H137" s="241">
        <v>2000</v>
      </c>
      <c r="I137" s="188">
        <v>4401</v>
      </c>
      <c r="J137" s="188" t="s">
        <v>26</v>
      </c>
      <c r="K137" s="245">
        <v>350000</v>
      </c>
      <c r="L137" s="190">
        <v>351865.1</v>
      </c>
      <c r="M137" s="214">
        <v>351865</v>
      </c>
      <c r="N137" s="175">
        <v>351865</v>
      </c>
      <c r="O137" s="177">
        <f>236819.89+72703.11</f>
        <v>309523</v>
      </c>
      <c r="P137" s="183" t="s">
        <v>343</v>
      </c>
      <c r="Q137" s="179" t="s">
        <v>342</v>
      </c>
      <c r="R137" s="181" t="s">
        <v>28</v>
      </c>
      <c r="S137" s="173" t="s">
        <v>29</v>
      </c>
    </row>
    <row r="138" spans="1:19" x14ac:dyDescent="0.25">
      <c r="A138" s="204"/>
      <c r="B138" s="206"/>
      <c r="C138" s="206"/>
      <c r="D138" s="7" t="s">
        <v>95</v>
      </c>
      <c r="E138" s="210"/>
      <c r="F138" s="204"/>
      <c r="G138" s="204"/>
      <c r="H138" s="242"/>
      <c r="I138" s="189"/>
      <c r="J138" s="189"/>
      <c r="K138" s="246"/>
      <c r="L138" s="191"/>
      <c r="M138" s="215"/>
      <c r="N138" s="176"/>
      <c r="O138" s="178"/>
      <c r="P138" s="184"/>
      <c r="Q138" s="180"/>
      <c r="R138" s="182"/>
      <c r="S138" s="174"/>
    </row>
    <row r="139" spans="1:19" ht="15" customHeight="1" x14ac:dyDescent="0.25">
      <c r="A139" s="203">
        <v>35</v>
      </c>
      <c r="B139" s="205">
        <v>41692</v>
      </c>
      <c r="C139" s="205">
        <v>2220000</v>
      </c>
      <c r="D139" s="209" t="s">
        <v>96</v>
      </c>
      <c r="E139" s="203" t="s">
        <v>24</v>
      </c>
      <c r="F139" s="203">
        <v>839</v>
      </c>
      <c r="G139" s="203" t="s">
        <v>97</v>
      </c>
      <c r="H139" s="188">
        <v>1</v>
      </c>
      <c r="I139" s="188">
        <v>4401</v>
      </c>
      <c r="J139" s="203" t="s">
        <v>26</v>
      </c>
      <c r="K139" s="193"/>
      <c r="L139" s="190"/>
      <c r="M139" s="214">
        <v>209359</v>
      </c>
      <c r="N139" s="175">
        <v>209359</v>
      </c>
      <c r="O139" s="177">
        <v>334369</v>
      </c>
      <c r="P139" s="10" t="s">
        <v>27</v>
      </c>
      <c r="Q139" s="239">
        <v>41974</v>
      </c>
      <c r="R139" s="181" t="s">
        <v>28</v>
      </c>
      <c r="S139" s="173" t="s">
        <v>29</v>
      </c>
    </row>
    <row r="140" spans="1:19" x14ac:dyDescent="0.25">
      <c r="A140" s="204"/>
      <c r="B140" s="206"/>
      <c r="C140" s="206"/>
      <c r="D140" s="210"/>
      <c r="E140" s="204"/>
      <c r="F140" s="204"/>
      <c r="G140" s="204"/>
      <c r="H140" s="189"/>
      <c r="I140" s="189"/>
      <c r="J140" s="204"/>
      <c r="K140" s="194"/>
      <c r="L140" s="191"/>
      <c r="M140" s="215"/>
      <c r="N140" s="176"/>
      <c r="O140" s="178"/>
      <c r="P140" s="10">
        <v>2014</v>
      </c>
      <c r="Q140" s="240"/>
      <c r="R140" s="182"/>
      <c r="S140" s="174"/>
    </row>
    <row r="141" spans="1:19" ht="25.5" customHeight="1" x14ac:dyDescent="0.25">
      <c r="A141" s="203">
        <v>49</v>
      </c>
      <c r="B141" s="205" t="s">
        <v>122</v>
      </c>
      <c r="C141" s="205">
        <v>2944215</v>
      </c>
      <c r="D141" s="209" t="s">
        <v>123</v>
      </c>
      <c r="E141" s="209" t="s">
        <v>24</v>
      </c>
      <c r="F141" s="203">
        <v>876</v>
      </c>
      <c r="G141" s="203" t="s">
        <v>42</v>
      </c>
      <c r="H141" s="188">
        <v>100</v>
      </c>
      <c r="I141" s="188">
        <v>4401</v>
      </c>
      <c r="J141" s="188" t="s">
        <v>26</v>
      </c>
      <c r="K141" s="245">
        <v>250000</v>
      </c>
      <c r="L141" s="190">
        <v>607435</v>
      </c>
      <c r="M141" s="214">
        <v>250000</v>
      </c>
      <c r="N141" s="175">
        <v>250000</v>
      </c>
      <c r="O141" s="177">
        <v>230000</v>
      </c>
      <c r="P141" s="183" t="s">
        <v>343</v>
      </c>
      <c r="Q141" s="179" t="s">
        <v>342</v>
      </c>
      <c r="R141" s="181" t="s">
        <v>28</v>
      </c>
      <c r="S141" s="173" t="s">
        <v>29</v>
      </c>
    </row>
    <row r="142" spans="1:19" x14ac:dyDescent="0.25">
      <c r="A142" s="204"/>
      <c r="B142" s="206"/>
      <c r="C142" s="206"/>
      <c r="D142" s="210"/>
      <c r="E142" s="210"/>
      <c r="F142" s="204"/>
      <c r="G142" s="204"/>
      <c r="H142" s="189"/>
      <c r="I142" s="189"/>
      <c r="J142" s="189"/>
      <c r="K142" s="246"/>
      <c r="L142" s="191"/>
      <c r="M142" s="215"/>
      <c r="N142" s="176"/>
      <c r="O142" s="178"/>
      <c r="P142" s="184"/>
      <c r="Q142" s="180"/>
      <c r="R142" s="182"/>
      <c r="S142" s="174"/>
    </row>
    <row r="143" spans="1:19" ht="25.5" customHeight="1" x14ac:dyDescent="0.25">
      <c r="A143" s="203">
        <v>50</v>
      </c>
      <c r="B143" s="205" t="s">
        <v>125</v>
      </c>
      <c r="C143" s="205">
        <v>3610000</v>
      </c>
      <c r="D143" s="209" t="s">
        <v>126</v>
      </c>
      <c r="E143" s="209" t="s">
        <v>24</v>
      </c>
      <c r="F143" s="203">
        <v>839</v>
      </c>
      <c r="G143" s="203" t="s">
        <v>46</v>
      </c>
      <c r="H143" s="188">
        <v>10</v>
      </c>
      <c r="I143" s="188">
        <v>4401</v>
      </c>
      <c r="J143" s="188" t="s">
        <v>26</v>
      </c>
      <c r="K143" s="245">
        <v>1000000</v>
      </c>
      <c r="L143" s="190">
        <v>1016366</v>
      </c>
      <c r="M143" s="214">
        <v>1016366</v>
      </c>
      <c r="N143" s="175">
        <v>1016366</v>
      </c>
      <c r="O143" s="177">
        <f>745143.8+158172.2</f>
        <v>903316</v>
      </c>
      <c r="P143" s="183" t="s">
        <v>343</v>
      </c>
      <c r="Q143" s="179" t="s">
        <v>342</v>
      </c>
      <c r="R143" s="181" t="s">
        <v>28</v>
      </c>
      <c r="S143" s="173" t="s">
        <v>29</v>
      </c>
    </row>
    <row r="144" spans="1:19" x14ac:dyDescent="0.25">
      <c r="A144" s="204"/>
      <c r="B144" s="206"/>
      <c r="C144" s="206"/>
      <c r="D144" s="210"/>
      <c r="E144" s="210"/>
      <c r="F144" s="204"/>
      <c r="G144" s="204"/>
      <c r="H144" s="189"/>
      <c r="I144" s="189"/>
      <c r="J144" s="189"/>
      <c r="K144" s="246"/>
      <c r="L144" s="191"/>
      <c r="M144" s="215"/>
      <c r="N144" s="176"/>
      <c r="O144" s="178"/>
      <c r="P144" s="184"/>
      <c r="Q144" s="180"/>
      <c r="R144" s="182"/>
      <c r="S144" s="174"/>
    </row>
    <row r="145" spans="1:19" ht="25.5" customHeight="1" x14ac:dyDescent="0.25">
      <c r="A145" s="203">
        <v>51</v>
      </c>
      <c r="B145" s="205" t="s">
        <v>127</v>
      </c>
      <c r="C145" s="205">
        <v>2930000</v>
      </c>
      <c r="D145" s="209" t="s">
        <v>128</v>
      </c>
      <c r="E145" s="209" t="s">
        <v>24</v>
      </c>
      <c r="F145" s="203">
        <v>876</v>
      </c>
      <c r="G145" s="203" t="s">
        <v>42</v>
      </c>
      <c r="H145" s="188">
        <v>50</v>
      </c>
      <c r="I145" s="188">
        <v>4401</v>
      </c>
      <c r="J145" s="188" t="s">
        <v>26</v>
      </c>
      <c r="K145" s="245">
        <v>210000</v>
      </c>
      <c r="L145" s="190">
        <v>253410.4</v>
      </c>
      <c r="M145" s="214">
        <v>253410</v>
      </c>
      <c r="N145" s="175">
        <v>253410</v>
      </c>
      <c r="O145" s="177">
        <f>149779+24990</f>
        <v>174769</v>
      </c>
      <c r="P145" s="183" t="s">
        <v>343</v>
      </c>
      <c r="Q145" s="179" t="s">
        <v>342</v>
      </c>
      <c r="R145" s="181" t="s">
        <v>28</v>
      </c>
      <c r="S145" s="173" t="s">
        <v>29</v>
      </c>
    </row>
    <row r="146" spans="1:19" x14ac:dyDescent="0.25">
      <c r="A146" s="204"/>
      <c r="B146" s="206"/>
      <c r="C146" s="206"/>
      <c r="D146" s="210"/>
      <c r="E146" s="210"/>
      <c r="F146" s="204"/>
      <c r="G146" s="204"/>
      <c r="H146" s="189"/>
      <c r="I146" s="189"/>
      <c r="J146" s="189"/>
      <c r="K146" s="246"/>
      <c r="L146" s="191"/>
      <c r="M146" s="215"/>
      <c r="N146" s="176"/>
      <c r="O146" s="178"/>
      <c r="P146" s="184"/>
      <c r="Q146" s="180"/>
      <c r="R146" s="182"/>
      <c r="S146" s="174"/>
    </row>
    <row r="147" spans="1:19" s="6" customFormat="1" ht="25.5" customHeight="1" x14ac:dyDescent="0.25">
      <c r="A147" s="257">
        <v>54</v>
      </c>
      <c r="B147" s="259" t="s">
        <v>125</v>
      </c>
      <c r="C147" s="259" t="s">
        <v>90</v>
      </c>
      <c r="D147" s="261" t="s">
        <v>129</v>
      </c>
      <c r="E147" s="261" t="s">
        <v>24</v>
      </c>
      <c r="F147" s="257">
        <v>796</v>
      </c>
      <c r="G147" s="257" t="s">
        <v>42</v>
      </c>
      <c r="H147" s="253">
        <v>40</v>
      </c>
      <c r="I147" s="253">
        <v>4401</v>
      </c>
      <c r="J147" s="253" t="s">
        <v>26</v>
      </c>
      <c r="K147" s="245">
        <v>500000</v>
      </c>
      <c r="L147" s="255"/>
      <c r="M147" s="214">
        <v>550000</v>
      </c>
      <c r="N147" s="175">
        <v>500000</v>
      </c>
      <c r="O147" s="177">
        <f>475670+9900</f>
        <v>485570</v>
      </c>
      <c r="P147" s="183" t="s">
        <v>343</v>
      </c>
      <c r="Q147" s="179" t="s">
        <v>342</v>
      </c>
      <c r="R147" s="251" t="s">
        <v>28</v>
      </c>
      <c r="S147" s="247" t="s">
        <v>29</v>
      </c>
    </row>
    <row r="148" spans="1:19" s="6" customFormat="1" x14ac:dyDescent="0.25">
      <c r="A148" s="258"/>
      <c r="B148" s="260"/>
      <c r="C148" s="260"/>
      <c r="D148" s="262"/>
      <c r="E148" s="262"/>
      <c r="F148" s="258"/>
      <c r="G148" s="258"/>
      <c r="H148" s="254"/>
      <c r="I148" s="254"/>
      <c r="J148" s="254"/>
      <c r="K148" s="246"/>
      <c r="L148" s="256"/>
      <c r="M148" s="215"/>
      <c r="N148" s="176"/>
      <c r="O148" s="178"/>
      <c r="P148" s="184"/>
      <c r="Q148" s="180"/>
      <c r="R148" s="252"/>
      <c r="S148" s="248"/>
    </row>
    <row r="149" spans="1:19" x14ac:dyDescent="0.25">
      <c r="A149" s="41">
        <v>2</v>
      </c>
      <c r="B149" s="42"/>
      <c r="C149" s="42"/>
      <c r="D149" s="7" t="s">
        <v>130</v>
      </c>
      <c r="E149" s="41"/>
      <c r="F149" s="41"/>
      <c r="G149" s="41"/>
      <c r="H149" s="41"/>
      <c r="I149" s="41"/>
      <c r="J149" s="41"/>
      <c r="K149" s="36"/>
      <c r="L149" s="24"/>
      <c r="M149" s="25">
        <v>150000</v>
      </c>
      <c r="N149" s="26">
        <v>150000</v>
      </c>
      <c r="O149" s="27">
        <f>23543+19831</f>
        <v>43374</v>
      </c>
      <c r="P149" s="43"/>
      <c r="Q149" s="43"/>
      <c r="R149" s="43"/>
      <c r="S149" s="43"/>
    </row>
    <row r="150" spans="1:19" x14ac:dyDescent="0.25">
      <c r="A150" s="41">
        <v>30</v>
      </c>
      <c r="B150" s="42"/>
      <c r="C150" s="42"/>
      <c r="D150" s="7" t="s">
        <v>131</v>
      </c>
      <c r="E150" s="41"/>
      <c r="F150" s="41"/>
      <c r="G150" s="41"/>
      <c r="H150" s="41"/>
      <c r="I150" s="41"/>
      <c r="J150" s="41"/>
      <c r="K150" s="47">
        <v>100000</v>
      </c>
      <c r="L150" s="24"/>
      <c r="M150" s="25">
        <v>150000</v>
      </c>
      <c r="N150" s="26">
        <v>150000</v>
      </c>
      <c r="O150" s="27">
        <v>55410</v>
      </c>
      <c r="P150" s="48" t="s">
        <v>343</v>
      </c>
      <c r="Q150" s="49" t="s">
        <v>342</v>
      </c>
      <c r="R150" s="43"/>
      <c r="S150" s="43"/>
    </row>
    <row r="151" spans="1:19" ht="15" customHeight="1" x14ac:dyDescent="0.25">
      <c r="A151" s="203">
        <v>58</v>
      </c>
      <c r="B151" s="205">
        <v>32</v>
      </c>
      <c r="C151" s="205">
        <v>3200000</v>
      </c>
      <c r="D151" s="209" t="s">
        <v>143</v>
      </c>
      <c r="E151" s="209" t="s">
        <v>24</v>
      </c>
      <c r="F151" s="203">
        <v>796</v>
      </c>
      <c r="G151" s="203" t="s">
        <v>42</v>
      </c>
      <c r="H151" s="188">
        <v>1</v>
      </c>
      <c r="I151" s="188">
        <v>4401</v>
      </c>
      <c r="J151" s="188" t="s">
        <v>26</v>
      </c>
      <c r="K151" s="193"/>
      <c r="L151" s="190">
        <v>504000</v>
      </c>
      <c r="M151" s="214">
        <v>504000</v>
      </c>
      <c r="N151" s="277">
        <v>504000</v>
      </c>
      <c r="O151" s="177">
        <v>504000</v>
      </c>
      <c r="P151" s="10" t="s">
        <v>43</v>
      </c>
      <c r="Q151" s="239">
        <v>41974</v>
      </c>
      <c r="R151" s="181" t="s">
        <v>28</v>
      </c>
      <c r="S151" s="173" t="s">
        <v>29</v>
      </c>
    </row>
    <row r="152" spans="1:19" x14ac:dyDescent="0.25">
      <c r="A152" s="204"/>
      <c r="B152" s="206"/>
      <c r="C152" s="206"/>
      <c r="D152" s="210"/>
      <c r="E152" s="210"/>
      <c r="F152" s="204"/>
      <c r="G152" s="204"/>
      <c r="H152" s="189"/>
      <c r="I152" s="189"/>
      <c r="J152" s="189"/>
      <c r="K152" s="194"/>
      <c r="L152" s="191"/>
      <c r="M152" s="215"/>
      <c r="N152" s="278"/>
      <c r="O152" s="178"/>
      <c r="P152" s="10">
        <v>2013</v>
      </c>
      <c r="Q152" s="240"/>
      <c r="R152" s="182"/>
      <c r="S152" s="174"/>
    </row>
    <row r="153" spans="1:19" ht="15" customHeight="1" x14ac:dyDescent="0.25">
      <c r="A153" s="203">
        <v>59</v>
      </c>
      <c r="B153" s="205" t="s">
        <v>144</v>
      </c>
      <c r="C153" s="205">
        <v>3222131</v>
      </c>
      <c r="D153" s="209" t="s">
        <v>145</v>
      </c>
      <c r="E153" s="209" t="s">
        <v>24</v>
      </c>
      <c r="F153" s="203">
        <v>796</v>
      </c>
      <c r="G153" s="203" t="s">
        <v>42</v>
      </c>
      <c r="H153" s="188">
        <v>150</v>
      </c>
      <c r="I153" s="188">
        <v>4401</v>
      </c>
      <c r="J153" s="188" t="s">
        <v>26</v>
      </c>
      <c r="K153" s="245">
        <v>110000</v>
      </c>
      <c r="L153" s="190">
        <f>236000+376456</f>
        <v>612456</v>
      </c>
      <c r="M153" s="214">
        <v>236000</v>
      </c>
      <c r="N153" s="175">
        <v>236000</v>
      </c>
      <c r="O153" s="177">
        <f>95520+1370</f>
        <v>96890</v>
      </c>
      <c r="P153" s="10" t="s">
        <v>27</v>
      </c>
      <c r="Q153" s="239">
        <v>41974</v>
      </c>
      <c r="R153" s="181" t="s">
        <v>28</v>
      </c>
      <c r="S153" s="173" t="s">
        <v>29</v>
      </c>
    </row>
    <row r="154" spans="1:19" x14ac:dyDescent="0.25">
      <c r="A154" s="204"/>
      <c r="B154" s="206"/>
      <c r="C154" s="206"/>
      <c r="D154" s="210"/>
      <c r="E154" s="210"/>
      <c r="F154" s="204"/>
      <c r="G154" s="204"/>
      <c r="H154" s="189"/>
      <c r="I154" s="189"/>
      <c r="J154" s="189"/>
      <c r="K154" s="246"/>
      <c r="L154" s="191"/>
      <c r="M154" s="215"/>
      <c r="N154" s="176"/>
      <c r="O154" s="178"/>
      <c r="P154" s="10">
        <v>2014</v>
      </c>
      <c r="Q154" s="240"/>
      <c r="R154" s="182"/>
      <c r="S154" s="174"/>
    </row>
    <row r="155" spans="1:19" ht="15" customHeight="1" x14ac:dyDescent="0.25">
      <c r="A155" s="203">
        <v>60</v>
      </c>
      <c r="B155" s="205">
        <v>32</v>
      </c>
      <c r="C155" s="205">
        <v>3200000</v>
      </c>
      <c r="D155" s="209" t="s">
        <v>146</v>
      </c>
      <c r="E155" s="209" t="s">
        <v>24</v>
      </c>
      <c r="F155" s="203">
        <v>839</v>
      </c>
      <c r="G155" s="203" t="s">
        <v>147</v>
      </c>
      <c r="H155" s="188">
        <v>1</v>
      </c>
      <c r="I155" s="188">
        <v>4401</v>
      </c>
      <c r="J155" s="188" t="s">
        <v>26</v>
      </c>
      <c r="K155" s="193"/>
      <c r="L155" s="190">
        <v>0</v>
      </c>
      <c r="M155" s="214">
        <v>101702.9</v>
      </c>
      <c r="N155" s="175">
        <v>101702.9</v>
      </c>
      <c r="O155" s="177">
        <v>101702.9</v>
      </c>
      <c r="P155" s="10" t="s">
        <v>35</v>
      </c>
      <c r="Q155" s="239">
        <v>41974</v>
      </c>
      <c r="R155" s="181" t="s">
        <v>28</v>
      </c>
      <c r="S155" s="173" t="s">
        <v>29</v>
      </c>
    </row>
    <row r="156" spans="1:19" x14ac:dyDescent="0.25">
      <c r="A156" s="204"/>
      <c r="B156" s="206"/>
      <c r="C156" s="206"/>
      <c r="D156" s="210"/>
      <c r="E156" s="210"/>
      <c r="F156" s="204"/>
      <c r="G156" s="204"/>
      <c r="H156" s="189"/>
      <c r="I156" s="189"/>
      <c r="J156" s="189"/>
      <c r="K156" s="194"/>
      <c r="L156" s="191"/>
      <c r="M156" s="215"/>
      <c r="N156" s="176"/>
      <c r="O156" s="178"/>
      <c r="P156" s="10">
        <v>2014</v>
      </c>
      <c r="Q156" s="240"/>
      <c r="R156" s="182"/>
      <c r="S156" s="174"/>
    </row>
    <row r="157" spans="1:19" ht="29.25" x14ac:dyDescent="0.25">
      <c r="A157" s="3"/>
      <c r="B157" s="11"/>
      <c r="C157" s="11"/>
      <c r="D157" s="12" t="s">
        <v>380</v>
      </c>
      <c r="E157" s="4"/>
      <c r="F157" s="3"/>
      <c r="G157" s="3"/>
      <c r="H157" s="4"/>
      <c r="I157" s="4"/>
      <c r="J157" s="3"/>
      <c r="K157" s="37">
        <f>SUM(K39:K156)</f>
        <v>22045500</v>
      </c>
      <c r="L157" s="37">
        <f>SUM(L39:L156)</f>
        <v>44067781.630000003</v>
      </c>
      <c r="M157" s="37">
        <f>SUM(M39:M156)</f>
        <v>33566773.100000001</v>
      </c>
      <c r="N157" s="37">
        <f>SUM(N39:N156)</f>
        <v>31836772.899999999</v>
      </c>
      <c r="O157" s="37">
        <f>SUM(O39:O156)</f>
        <v>21239825.849999998</v>
      </c>
      <c r="P157" s="10"/>
      <c r="Q157" s="10"/>
      <c r="R157" s="10"/>
      <c r="S157" s="10"/>
    </row>
    <row r="158" spans="1:19" ht="15" hidden="1" customHeight="1" x14ac:dyDescent="0.25">
      <c r="A158" s="284" t="s">
        <v>162</v>
      </c>
      <c r="B158" s="285"/>
      <c r="C158" s="285"/>
      <c r="D158" s="285"/>
      <c r="E158" s="285"/>
      <c r="F158" s="285"/>
      <c r="G158" s="285"/>
      <c r="H158" s="285"/>
      <c r="I158" s="285"/>
      <c r="J158" s="285"/>
      <c r="K158" s="285"/>
      <c r="L158" s="285"/>
      <c r="M158" s="285"/>
      <c r="N158" s="285"/>
      <c r="O158" s="285"/>
      <c r="P158" s="285"/>
      <c r="Q158" s="285"/>
      <c r="R158" s="285"/>
      <c r="S158" s="286"/>
    </row>
    <row r="159" spans="1:19" ht="25.5" hidden="1" customHeight="1" x14ac:dyDescent="0.25">
      <c r="A159" s="203">
        <v>68</v>
      </c>
      <c r="B159" s="205" t="s">
        <v>163</v>
      </c>
      <c r="C159" s="205">
        <v>7250020</v>
      </c>
      <c r="D159" s="207" t="s">
        <v>164</v>
      </c>
      <c r="E159" s="203" t="s">
        <v>51</v>
      </c>
      <c r="F159" s="203">
        <v>839</v>
      </c>
      <c r="G159" s="203" t="s">
        <v>147</v>
      </c>
      <c r="H159" s="188">
        <v>50</v>
      </c>
      <c r="I159" s="188">
        <v>4401</v>
      </c>
      <c r="J159" s="203" t="s">
        <v>26</v>
      </c>
      <c r="K159" s="193"/>
      <c r="L159" s="190">
        <v>580000</v>
      </c>
      <c r="M159" s="214">
        <v>580000</v>
      </c>
      <c r="N159" s="175">
        <v>580000</v>
      </c>
      <c r="O159" s="177">
        <v>226549</v>
      </c>
      <c r="P159" s="10" t="s">
        <v>165</v>
      </c>
      <c r="Q159" s="239">
        <v>41974</v>
      </c>
      <c r="R159" s="181" t="s">
        <v>28</v>
      </c>
      <c r="S159" s="173" t="s">
        <v>29</v>
      </c>
    </row>
    <row r="160" spans="1:19" hidden="1" x14ac:dyDescent="0.25">
      <c r="A160" s="204"/>
      <c r="B160" s="206"/>
      <c r="C160" s="206"/>
      <c r="D160" s="208"/>
      <c r="E160" s="204"/>
      <c r="F160" s="204"/>
      <c r="G160" s="204"/>
      <c r="H160" s="189"/>
      <c r="I160" s="189"/>
      <c r="J160" s="204"/>
      <c r="K160" s="194"/>
      <c r="L160" s="191"/>
      <c r="M160" s="215"/>
      <c r="N160" s="176"/>
      <c r="O160" s="178"/>
      <c r="P160" s="10">
        <v>2013</v>
      </c>
      <c r="Q160" s="240"/>
      <c r="R160" s="182"/>
      <c r="S160" s="174"/>
    </row>
    <row r="161" spans="1:19" ht="36" hidden="1" customHeight="1" x14ac:dyDescent="0.25">
      <c r="A161" s="203">
        <v>69</v>
      </c>
      <c r="B161" s="205" t="s">
        <v>166</v>
      </c>
      <c r="C161" s="205">
        <v>7423050</v>
      </c>
      <c r="D161" s="207" t="s">
        <v>167</v>
      </c>
      <c r="E161" s="203" t="s">
        <v>51</v>
      </c>
      <c r="F161" s="203">
        <v>839</v>
      </c>
      <c r="G161" s="203" t="s">
        <v>147</v>
      </c>
      <c r="H161" s="188">
        <v>1</v>
      </c>
      <c r="I161" s="188">
        <v>4401</v>
      </c>
      <c r="J161" s="203" t="s">
        <v>26</v>
      </c>
      <c r="K161" s="193"/>
      <c r="L161" s="190">
        <v>239660</v>
      </c>
      <c r="M161" s="214">
        <v>239660</v>
      </c>
      <c r="N161" s="175">
        <v>120755</v>
      </c>
      <c r="O161" s="177">
        <v>104865</v>
      </c>
      <c r="P161" s="10" t="s">
        <v>124</v>
      </c>
      <c r="Q161" s="239">
        <v>41974</v>
      </c>
      <c r="R161" s="181" t="s">
        <v>28</v>
      </c>
      <c r="S161" s="173" t="s">
        <v>29</v>
      </c>
    </row>
    <row r="162" spans="1:19" hidden="1" x14ac:dyDescent="0.25">
      <c r="A162" s="204"/>
      <c r="B162" s="206"/>
      <c r="C162" s="206"/>
      <c r="D162" s="208"/>
      <c r="E162" s="204"/>
      <c r="F162" s="204"/>
      <c r="G162" s="204"/>
      <c r="H162" s="189"/>
      <c r="I162" s="189"/>
      <c r="J162" s="204"/>
      <c r="K162" s="194"/>
      <c r="L162" s="191"/>
      <c r="M162" s="215"/>
      <c r="N162" s="176"/>
      <c r="O162" s="178"/>
      <c r="P162" s="13">
        <v>2014</v>
      </c>
      <c r="Q162" s="240"/>
      <c r="R162" s="182"/>
      <c r="S162" s="174"/>
    </row>
    <row r="163" spans="1:19" ht="25.5" hidden="1" customHeight="1" x14ac:dyDescent="0.25">
      <c r="A163" s="203">
        <v>70</v>
      </c>
      <c r="B163" s="205" t="s">
        <v>168</v>
      </c>
      <c r="C163" s="205">
        <v>7523090</v>
      </c>
      <c r="D163" s="207" t="s">
        <v>169</v>
      </c>
      <c r="E163" s="203" t="s">
        <v>51</v>
      </c>
      <c r="F163" s="203">
        <v>839</v>
      </c>
      <c r="G163" s="203" t="s">
        <v>147</v>
      </c>
      <c r="H163" s="188">
        <v>1</v>
      </c>
      <c r="I163" s="188">
        <v>4401</v>
      </c>
      <c r="J163" s="203" t="s">
        <v>26</v>
      </c>
      <c r="K163" s="193"/>
      <c r="L163" s="190">
        <v>24240990</v>
      </c>
      <c r="M163" s="214">
        <v>24240990</v>
      </c>
      <c r="N163" s="175">
        <v>24956664.719999999</v>
      </c>
      <c r="O163" s="177">
        <f>16351805.16+2207798.88</f>
        <v>18559604.039999999</v>
      </c>
      <c r="P163" s="10" t="s">
        <v>53</v>
      </c>
      <c r="Q163" s="239">
        <v>41974</v>
      </c>
      <c r="R163" s="181" t="s">
        <v>28</v>
      </c>
      <c r="S163" s="173" t="s">
        <v>29</v>
      </c>
    </row>
    <row r="164" spans="1:19" ht="25.5" hidden="1" customHeight="1" x14ac:dyDescent="0.25">
      <c r="A164" s="204"/>
      <c r="B164" s="206"/>
      <c r="C164" s="206"/>
      <c r="D164" s="208"/>
      <c r="E164" s="204"/>
      <c r="F164" s="204"/>
      <c r="G164" s="204"/>
      <c r="H164" s="189"/>
      <c r="I164" s="189"/>
      <c r="J164" s="204"/>
      <c r="K164" s="194"/>
      <c r="L164" s="191"/>
      <c r="M164" s="215"/>
      <c r="N164" s="176"/>
      <c r="O164" s="178"/>
      <c r="P164" s="10">
        <v>2014</v>
      </c>
      <c r="Q164" s="240"/>
      <c r="R164" s="182"/>
      <c r="S164" s="174"/>
    </row>
    <row r="165" spans="1:19" ht="25.5" hidden="1" customHeight="1" x14ac:dyDescent="0.25">
      <c r="A165" s="203">
        <v>71</v>
      </c>
      <c r="B165" s="205" t="s">
        <v>170</v>
      </c>
      <c r="C165" s="205">
        <v>9910090</v>
      </c>
      <c r="D165" s="209" t="s">
        <v>171</v>
      </c>
      <c r="E165" s="203" t="s">
        <v>51</v>
      </c>
      <c r="F165" s="203">
        <v>839</v>
      </c>
      <c r="G165" s="203" t="s">
        <v>147</v>
      </c>
      <c r="H165" s="188">
        <v>1</v>
      </c>
      <c r="I165" s="188">
        <v>4401</v>
      </c>
      <c r="J165" s="203" t="s">
        <v>26</v>
      </c>
      <c r="K165" s="193"/>
      <c r="L165" s="190">
        <v>554340</v>
      </c>
      <c r="M165" s="214">
        <v>211092.07</v>
      </c>
      <c r="N165" s="175">
        <v>211092.07</v>
      </c>
      <c r="O165" s="177">
        <v>142073.54999999999</v>
      </c>
      <c r="P165" s="10" t="s">
        <v>36</v>
      </c>
      <c r="Q165" s="239">
        <v>41974</v>
      </c>
      <c r="R165" s="181" t="s">
        <v>28</v>
      </c>
      <c r="S165" s="173" t="s">
        <v>29</v>
      </c>
    </row>
    <row r="166" spans="1:19" hidden="1" x14ac:dyDescent="0.25">
      <c r="A166" s="204"/>
      <c r="B166" s="206"/>
      <c r="C166" s="206"/>
      <c r="D166" s="210"/>
      <c r="E166" s="204"/>
      <c r="F166" s="204"/>
      <c r="G166" s="204"/>
      <c r="H166" s="189"/>
      <c r="I166" s="189"/>
      <c r="J166" s="204"/>
      <c r="K166" s="194"/>
      <c r="L166" s="191"/>
      <c r="M166" s="215"/>
      <c r="N166" s="176"/>
      <c r="O166" s="178"/>
      <c r="P166" s="10">
        <v>2014</v>
      </c>
      <c r="Q166" s="240"/>
      <c r="R166" s="182"/>
      <c r="S166" s="174"/>
    </row>
    <row r="167" spans="1:19" ht="25.5" hidden="1" customHeight="1" x14ac:dyDescent="0.25">
      <c r="A167" s="203">
        <v>72</v>
      </c>
      <c r="B167" s="205" t="s">
        <v>172</v>
      </c>
      <c r="C167" s="205">
        <v>2915151</v>
      </c>
      <c r="D167" s="207" t="s">
        <v>173</v>
      </c>
      <c r="E167" s="203" t="s">
        <v>51</v>
      </c>
      <c r="F167" s="203">
        <v>839</v>
      </c>
      <c r="G167" s="203" t="s">
        <v>147</v>
      </c>
      <c r="H167" s="188">
        <v>1</v>
      </c>
      <c r="I167" s="188">
        <v>4401</v>
      </c>
      <c r="J167" s="203" t="s">
        <v>26</v>
      </c>
      <c r="K167" s="193"/>
      <c r="L167" s="190">
        <v>1532000</v>
      </c>
      <c r="M167" s="214">
        <v>586158.64</v>
      </c>
      <c r="N167" s="175">
        <v>586158.64</v>
      </c>
      <c r="O167" s="177">
        <v>586158.64</v>
      </c>
      <c r="P167" s="10" t="s">
        <v>35</v>
      </c>
      <c r="Q167" s="239">
        <v>41974</v>
      </c>
      <c r="R167" s="181" t="s">
        <v>28</v>
      </c>
      <c r="S167" s="173" t="s">
        <v>29</v>
      </c>
    </row>
    <row r="168" spans="1:19" hidden="1" x14ac:dyDescent="0.25">
      <c r="A168" s="204"/>
      <c r="B168" s="206"/>
      <c r="C168" s="206"/>
      <c r="D168" s="208"/>
      <c r="E168" s="204"/>
      <c r="F168" s="204"/>
      <c r="G168" s="204"/>
      <c r="H168" s="189"/>
      <c r="I168" s="189"/>
      <c r="J168" s="204"/>
      <c r="K168" s="194"/>
      <c r="L168" s="191"/>
      <c r="M168" s="215"/>
      <c r="N168" s="176"/>
      <c r="O168" s="178"/>
      <c r="P168" s="10">
        <v>2014</v>
      </c>
      <c r="Q168" s="240"/>
      <c r="R168" s="182"/>
      <c r="S168" s="174"/>
    </row>
    <row r="169" spans="1:19" ht="25.5" hidden="1" customHeight="1" x14ac:dyDescent="0.25">
      <c r="A169" s="203">
        <v>73</v>
      </c>
      <c r="B169" s="205" t="s">
        <v>174</v>
      </c>
      <c r="C169" s="205">
        <v>9910090</v>
      </c>
      <c r="D169" s="207" t="s">
        <v>175</v>
      </c>
      <c r="E169" s="203" t="s">
        <v>51</v>
      </c>
      <c r="F169" s="203">
        <v>839</v>
      </c>
      <c r="G169" s="203" t="s">
        <v>147</v>
      </c>
      <c r="H169" s="188">
        <v>1</v>
      </c>
      <c r="I169" s="188">
        <v>4401</v>
      </c>
      <c r="J169" s="203" t="s">
        <v>26</v>
      </c>
      <c r="K169" s="193"/>
      <c r="L169" s="190">
        <v>480000</v>
      </c>
      <c r="M169" s="214">
        <v>715945</v>
      </c>
      <c r="N169" s="175">
        <v>715945</v>
      </c>
      <c r="O169" s="177">
        <v>169125.62</v>
      </c>
      <c r="P169" s="10" t="s">
        <v>35</v>
      </c>
      <c r="Q169" s="239">
        <v>41974</v>
      </c>
      <c r="R169" s="181" t="s">
        <v>28</v>
      </c>
      <c r="S169" s="173" t="s">
        <v>29</v>
      </c>
    </row>
    <row r="170" spans="1:19" hidden="1" x14ac:dyDescent="0.25">
      <c r="A170" s="204"/>
      <c r="B170" s="206"/>
      <c r="C170" s="206"/>
      <c r="D170" s="208"/>
      <c r="E170" s="204"/>
      <c r="F170" s="204"/>
      <c r="G170" s="204"/>
      <c r="H170" s="189"/>
      <c r="I170" s="189"/>
      <c r="J170" s="204"/>
      <c r="K170" s="194"/>
      <c r="L170" s="191"/>
      <c r="M170" s="215"/>
      <c r="N170" s="176"/>
      <c r="O170" s="178"/>
      <c r="P170" s="10">
        <v>2014</v>
      </c>
      <c r="Q170" s="240"/>
      <c r="R170" s="182"/>
      <c r="S170" s="174"/>
    </row>
    <row r="171" spans="1:19" ht="25.5" hidden="1" customHeight="1" x14ac:dyDescent="0.25">
      <c r="A171" s="203">
        <v>74</v>
      </c>
      <c r="B171" s="205" t="s">
        <v>176</v>
      </c>
      <c r="C171" s="205">
        <v>7523040</v>
      </c>
      <c r="D171" s="207" t="s">
        <v>177</v>
      </c>
      <c r="E171" s="203" t="s">
        <v>51</v>
      </c>
      <c r="F171" s="203">
        <v>839</v>
      </c>
      <c r="G171" s="203" t="s">
        <v>147</v>
      </c>
      <c r="H171" s="188">
        <v>1</v>
      </c>
      <c r="I171" s="188">
        <v>4401</v>
      </c>
      <c r="J171" s="203" t="s">
        <v>26</v>
      </c>
      <c r="K171" s="193"/>
      <c r="L171" s="190">
        <v>624000</v>
      </c>
      <c r="M171" s="214">
        <v>624000</v>
      </c>
      <c r="N171" s="175">
        <v>624000</v>
      </c>
      <c r="O171" s="177">
        <f>372657.2+99610</f>
        <v>472267.2</v>
      </c>
      <c r="P171" s="10" t="s">
        <v>53</v>
      </c>
      <c r="Q171" s="239">
        <v>41974</v>
      </c>
      <c r="R171" s="181" t="s">
        <v>28</v>
      </c>
      <c r="S171" s="173" t="s">
        <v>29</v>
      </c>
    </row>
    <row r="172" spans="1:19" hidden="1" x14ac:dyDescent="0.25">
      <c r="A172" s="204"/>
      <c r="B172" s="206"/>
      <c r="C172" s="206"/>
      <c r="D172" s="208"/>
      <c r="E172" s="204"/>
      <c r="F172" s="204"/>
      <c r="G172" s="204"/>
      <c r="H172" s="189"/>
      <c r="I172" s="189"/>
      <c r="J172" s="204"/>
      <c r="K172" s="194"/>
      <c r="L172" s="191"/>
      <c r="M172" s="215"/>
      <c r="N172" s="176"/>
      <c r="O172" s="178"/>
      <c r="P172" s="10">
        <v>2014</v>
      </c>
      <c r="Q172" s="240"/>
      <c r="R172" s="182"/>
      <c r="S172" s="174"/>
    </row>
    <row r="173" spans="1:19" ht="25.5" hidden="1" customHeight="1" x14ac:dyDescent="0.25">
      <c r="A173" s="203">
        <v>75</v>
      </c>
      <c r="B173" s="205" t="s">
        <v>178</v>
      </c>
      <c r="C173" s="205">
        <v>4540162</v>
      </c>
      <c r="D173" s="207" t="s">
        <v>179</v>
      </c>
      <c r="E173" s="203" t="s">
        <v>51</v>
      </c>
      <c r="F173" s="203">
        <v>839</v>
      </c>
      <c r="G173" s="203" t="s">
        <v>147</v>
      </c>
      <c r="H173" s="188">
        <v>1</v>
      </c>
      <c r="I173" s="188">
        <v>4401</v>
      </c>
      <c r="J173" s="203" t="s">
        <v>26</v>
      </c>
      <c r="K173" s="193"/>
      <c r="L173" s="190">
        <v>195000</v>
      </c>
      <c r="M173" s="214">
        <v>139971</v>
      </c>
      <c r="N173" s="175">
        <v>139971</v>
      </c>
      <c r="O173" s="177">
        <v>139971</v>
      </c>
      <c r="P173" s="10" t="s">
        <v>35</v>
      </c>
      <c r="Q173" s="239">
        <v>41974</v>
      </c>
      <c r="R173" s="181" t="s">
        <v>28</v>
      </c>
      <c r="S173" s="173" t="s">
        <v>29</v>
      </c>
    </row>
    <row r="174" spans="1:19" hidden="1" x14ac:dyDescent="0.25">
      <c r="A174" s="204"/>
      <c r="B174" s="206"/>
      <c r="C174" s="206"/>
      <c r="D174" s="208"/>
      <c r="E174" s="204"/>
      <c r="F174" s="204"/>
      <c r="G174" s="204"/>
      <c r="H174" s="189"/>
      <c r="I174" s="189"/>
      <c r="J174" s="204"/>
      <c r="K174" s="194"/>
      <c r="L174" s="191"/>
      <c r="M174" s="215"/>
      <c r="N174" s="176"/>
      <c r="O174" s="178"/>
      <c r="P174" s="10">
        <v>2014</v>
      </c>
      <c r="Q174" s="240"/>
      <c r="R174" s="182"/>
      <c r="S174" s="174"/>
    </row>
    <row r="175" spans="1:19" ht="25.5" hidden="1" customHeight="1" x14ac:dyDescent="0.25">
      <c r="A175" s="203">
        <v>76</v>
      </c>
      <c r="B175" s="205" t="s">
        <v>180</v>
      </c>
      <c r="C175" s="205">
        <v>9010000</v>
      </c>
      <c r="D175" s="207" t="s">
        <v>181</v>
      </c>
      <c r="E175" s="203" t="s">
        <v>51</v>
      </c>
      <c r="F175" s="203">
        <v>839</v>
      </c>
      <c r="G175" s="203" t="s">
        <v>147</v>
      </c>
      <c r="H175" s="188">
        <v>1</v>
      </c>
      <c r="I175" s="188">
        <v>4401</v>
      </c>
      <c r="J175" s="203" t="s">
        <v>26</v>
      </c>
      <c r="K175" s="193"/>
      <c r="L175" s="190">
        <v>490000</v>
      </c>
      <c r="M175" s="214">
        <v>1000000</v>
      </c>
      <c r="N175" s="175">
        <v>1000000</v>
      </c>
      <c r="O175" s="177">
        <f>471405+108180</f>
        <v>579585</v>
      </c>
      <c r="P175" s="10" t="s">
        <v>43</v>
      </c>
      <c r="Q175" s="239">
        <v>41974</v>
      </c>
      <c r="R175" s="181" t="s">
        <v>28</v>
      </c>
      <c r="S175" s="173" t="s">
        <v>29</v>
      </c>
    </row>
    <row r="176" spans="1:19" hidden="1" x14ac:dyDescent="0.25">
      <c r="A176" s="204"/>
      <c r="B176" s="206"/>
      <c r="C176" s="206"/>
      <c r="D176" s="208"/>
      <c r="E176" s="204"/>
      <c r="F176" s="204"/>
      <c r="G176" s="204"/>
      <c r="H176" s="189"/>
      <c r="I176" s="189"/>
      <c r="J176" s="204"/>
      <c r="K176" s="194"/>
      <c r="L176" s="191"/>
      <c r="M176" s="215"/>
      <c r="N176" s="176"/>
      <c r="O176" s="178"/>
      <c r="P176" s="10">
        <v>2013</v>
      </c>
      <c r="Q176" s="240"/>
      <c r="R176" s="182"/>
      <c r="S176" s="174"/>
    </row>
    <row r="177" spans="1:19" ht="25.5" hidden="1" customHeight="1" x14ac:dyDescent="0.25">
      <c r="A177" s="203">
        <v>77</v>
      </c>
      <c r="B177" s="205" t="s">
        <v>174</v>
      </c>
      <c r="C177" s="205">
        <v>9910090</v>
      </c>
      <c r="D177" s="207" t="s">
        <v>182</v>
      </c>
      <c r="E177" s="203" t="s">
        <v>51</v>
      </c>
      <c r="F177" s="203">
        <v>839</v>
      </c>
      <c r="G177" s="203" t="s">
        <v>147</v>
      </c>
      <c r="H177" s="188">
        <v>1</v>
      </c>
      <c r="I177" s="188">
        <v>4401</v>
      </c>
      <c r="J177" s="203" t="s">
        <v>26</v>
      </c>
      <c r="K177" s="193"/>
      <c r="L177" s="190">
        <v>416800</v>
      </c>
      <c r="M177" s="214">
        <v>416800</v>
      </c>
      <c r="N177" s="175">
        <v>394740</v>
      </c>
      <c r="O177" s="177">
        <v>394740.68</v>
      </c>
      <c r="P177" s="10" t="s">
        <v>35</v>
      </c>
      <c r="Q177" s="10" t="s">
        <v>36</v>
      </c>
      <c r="R177" s="181" t="s">
        <v>28</v>
      </c>
      <c r="S177" s="173" t="s">
        <v>29</v>
      </c>
    </row>
    <row r="178" spans="1:19" hidden="1" x14ac:dyDescent="0.25">
      <c r="A178" s="204"/>
      <c r="B178" s="206"/>
      <c r="C178" s="206"/>
      <c r="D178" s="208"/>
      <c r="E178" s="204"/>
      <c r="F178" s="204"/>
      <c r="G178" s="204"/>
      <c r="H178" s="189"/>
      <c r="I178" s="189"/>
      <c r="J178" s="204"/>
      <c r="K178" s="194"/>
      <c r="L178" s="191"/>
      <c r="M178" s="215"/>
      <c r="N178" s="176"/>
      <c r="O178" s="178"/>
      <c r="P178" s="10">
        <v>2014</v>
      </c>
      <c r="Q178" s="10">
        <v>2014</v>
      </c>
      <c r="R178" s="182"/>
      <c r="S178" s="174"/>
    </row>
    <row r="179" spans="1:19" ht="15" hidden="1" customHeight="1" x14ac:dyDescent="0.25">
      <c r="A179" s="203">
        <v>78</v>
      </c>
      <c r="B179" s="205" t="s">
        <v>183</v>
      </c>
      <c r="C179" s="205">
        <v>6012000</v>
      </c>
      <c r="D179" s="207" t="s">
        <v>184</v>
      </c>
      <c r="E179" s="203" t="s">
        <v>51</v>
      </c>
      <c r="F179" s="203">
        <v>839</v>
      </c>
      <c r="G179" s="203" t="s">
        <v>147</v>
      </c>
      <c r="H179" s="188">
        <v>3</v>
      </c>
      <c r="I179" s="188">
        <v>4401</v>
      </c>
      <c r="J179" s="203" t="s">
        <v>26</v>
      </c>
      <c r="K179" s="193"/>
      <c r="L179" s="190">
        <v>468900</v>
      </c>
      <c r="M179" s="214">
        <v>279273.36</v>
      </c>
      <c r="N179" s="175">
        <v>279273.36</v>
      </c>
      <c r="O179" s="177">
        <v>184753.52</v>
      </c>
      <c r="P179" s="10" t="s">
        <v>48</v>
      </c>
      <c r="Q179" s="239">
        <v>41974</v>
      </c>
      <c r="R179" s="181" t="s">
        <v>28</v>
      </c>
      <c r="S179" s="173" t="s">
        <v>29</v>
      </c>
    </row>
    <row r="180" spans="1:19" hidden="1" x14ac:dyDescent="0.25">
      <c r="A180" s="204"/>
      <c r="B180" s="206"/>
      <c r="C180" s="206"/>
      <c r="D180" s="208"/>
      <c r="E180" s="204"/>
      <c r="F180" s="204"/>
      <c r="G180" s="204"/>
      <c r="H180" s="189"/>
      <c r="I180" s="189"/>
      <c r="J180" s="204"/>
      <c r="K180" s="194"/>
      <c r="L180" s="191"/>
      <c r="M180" s="215"/>
      <c r="N180" s="176"/>
      <c r="O180" s="178"/>
      <c r="P180" s="10">
        <v>2014</v>
      </c>
      <c r="Q180" s="240"/>
      <c r="R180" s="182"/>
      <c r="S180" s="174"/>
    </row>
    <row r="181" spans="1:19" ht="25.5" hidden="1" customHeight="1" x14ac:dyDescent="0.25">
      <c r="A181" s="203">
        <v>79</v>
      </c>
      <c r="B181" s="243" t="s">
        <v>185</v>
      </c>
      <c r="C181" s="243">
        <v>3520020</v>
      </c>
      <c r="D181" s="209" t="s">
        <v>186</v>
      </c>
      <c r="E181" s="203" t="s">
        <v>51</v>
      </c>
      <c r="F181" s="203">
        <v>839</v>
      </c>
      <c r="G181" s="203" t="s">
        <v>147</v>
      </c>
      <c r="H181" s="188">
        <v>1</v>
      </c>
      <c r="I181" s="188">
        <v>4401</v>
      </c>
      <c r="J181" s="203" t="s">
        <v>26</v>
      </c>
      <c r="K181" s="193"/>
      <c r="L181" s="190">
        <v>500160</v>
      </c>
      <c r="M181" s="214">
        <v>498581.79</v>
      </c>
      <c r="N181" s="175">
        <v>478696</v>
      </c>
      <c r="O181" s="177">
        <v>478696.43</v>
      </c>
      <c r="P181" s="10" t="s">
        <v>35</v>
      </c>
      <c r="Q181" s="181" t="s">
        <v>187</v>
      </c>
      <c r="R181" s="181" t="s">
        <v>28</v>
      </c>
      <c r="S181" s="173" t="s">
        <v>29</v>
      </c>
    </row>
    <row r="182" spans="1:19" hidden="1" x14ac:dyDescent="0.25">
      <c r="A182" s="204"/>
      <c r="B182" s="244"/>
      <c r="C182" s="244"/>
      <c r="D182" s="210"/>
      <c r="E182" s="204"/>
      <c r="F182" s="204"/>
      <c r="G182" s="204"/>
      <c r="H182" s="189"/>
      <c r="I182" s="189"/>
      <c r="J182" s="204"/>
      <c r="K182" s="194"/>
      <c r="L182" s="191"/>
      <c r="M182" s="215"/>
      <c r="N182" s="176"/>
      <c r="O182" s="178"/>
      <c r="P182" s="10">
        <v>2014</v>
      </c>
      <c r="Q182" s="182"/>
      <c r="R182" s="182"/>
      <c r="S182" s="174"/>
    </row>
    <row r="183" spans="1:19" ht="25.5" hidden="1" customHeight="1" x14ac:dyDescent="0.25">
      <c r="A183" s="203">
        <v>80</v>
      </c>
      <c r="B183" s="243" t="s">
        <v>188</v>
      </c>
      <c r="C183" s="243">
        <v>9439000</v>
      </c>
      <c r="D183" s="209" t="s">
        <v>189</v>
      </c>
      <c r="E183" s="203" t="s">
        <v>51</v>
      </c>
      <c r="F183" s="203">
        <v>839</v>
      </c>
      <c r="G183" s="203" t="s">
        <v>147</v>
      </c>
      <c r="H183" s="188">
        <v>1</v>
      </c>
      <c r="I183" s="188">
        <v>4401</v>
      </c>
      <c r="J183" s="203" t="s">
        <v>26</v>
      </c>
      <c r="K183" s="193"/>
      <c r="L183" s="190">
        <v>0</v>
      </c>
      <c r="M183" s="214">
        <v>210686.05</v>
      </c>
      <c r="N183" s="175">
        <v>210686.05</v>
      </c>
      <c r="O183" s="177">
        <v>424675.58</v>
      </c>
      <c r="P183" s="10" t="s">
        <v>48</v>
      </c>
      <c r="Q183" s="181" t="s">
        <v>187</v>
      </c>
      <c r="R183" s="181" t="s">
        <v>28</v>
      </c>
      <c r="S183" s="173" t="s">
        <v>29</v>
      </c>
    </row>
    <row r="184" spans="1:19" hidden="1" x14ac:dyDescent="0.25">
      <c r="A184" s="204"/>
      <c r="B184" s="244"/>
      <c r="C184" s="244"/>
      <c r="D184" s="210"/>
      <c r="E184" s="204"/>
      <c r="F184" s="204"/>
      <c r="G184" s="204"/>
      <c r="H184" s="189"/>
      <c r="I184" s="189"/>
      <c r="J184" s="204"/>
      <c r="K184" s="194"/>
      <c r="L184" s="191"/>
      <c r="M184" s="215"/>
      <c r="N184" s="176"/>
      <c r="O184" s="178"/>
      <c r="P184" s="10">
        <v>2014</v>
      </c>
      <c r="Q184" s="182"/>
      <c r="R184" s="182"/>
      <c r="S184" s="174"/>
    </row>
    <row r="185" spans="1:19" ht="25.5" hidden="1" customHeight="1" x14ac:dyDescent="0.25">
      <c r="A185" s="203">
        <v>81</v>
      </c>
      <c r="B185" s="205" t="s">
        <v>190</v>
      </c>
      <c r="C185" s="205">
        <v>9439000</v>
      </c>
      <c r="D185" s="207" t="s">
        <v>191</v>
      </c>
      <c r="E185" s="203" t="s">
        <v>51</v>
      </c>
      <c r="F185" s="203">
        <v>839</v>
      </c>
      <c r="G185" s="203" t="s">
        <v>147</v>
      </c>
      <c r="H185" s="188">
        <v>1</v>
      </c>
      <c r="I185" s="188">
        <v>4401</v>
      </c>
      <c r="J185" s="203" t="s">
        <v>26</v>
      </c>
      <c r="K185" s="193"/>
      <c r="L185" s="190">
        <v>250080</v>
      </c>
      <c r="M185" s="214">
        <v>250080</v>
      </c>
      <c r="N185" s="28">
        <v>51964.13</v>
      </c>
      <c r="O185" s="29">
        <v>31313.48</v>
      </c>
      <c r="P185" s="10" t="s">
        <v>53</v>
      </c>
      <c r="Q185" s="20">
        <v>41974</v>
      </c>
      <c r="R185" s="21" t="s">
        <v>28</v>
      </c>
      <c r="S185" s="21" t="s">
        <v>29</v>
      </c>
    </row>
    <row r="186" spans="1:19" hidden="1" x14ac:dyDescent="0.25">
      <c r="A186" s="204"/>
      <c r="B186" s="206"/>
      <c r="C186" s="206"/>
      <c r="D186" s="208"/>
      <c r="E186" s="204"/>
      <c r="F186" s="204"/>
      <c r="G186" s="204"/>
      <c r="H186" s="189"/>
      <c r="I186" s="189"/>
      <c r="J186" s="204"/>
      <c r="K186" s="194"/>
      <c r="L186" s="191"/>
      <c r="M186" s="215"/>
      <c r="N186" s="30">
        <v>200000</v>
      </c>
      <c r="O186" s="31"/>
      <c r="P186" s="10">
        <v>2014</v>
      </c>
      <c r="Q186" s="22"/>
      <c r="R186" s="23"/>
      <c r="S186" s="23"/>
    </row>
    <row r="187" spans="1:19" ht="15" hidden="1" customHeight="1" x14ac:dyDescent="0.25">
      <c r="A187" s="203">
        <v>82</v>
      </c>
      <c r="B187" s="243" t="s">
        <v>190</v>
      </c>
      <c r="C187" s="243">
        <v>9439000</v>
      </c>
      <c r="D187" s="207" t="s">
        <v>192</v>
      </c>
      <c r="E187" s="203" t="s">
        <v>51</v>
      </c>
      <c r="F187" s="203">
        <v>839</v>
      </c>
      <c r="G187" s="203" t="s">
        <v>147</v>
      </c>
      <c r="H187" s="188">
        <v>1</v>
      </c>
      <c r="I187" s="188">
        <v>4401</v>
      </c>
      <c r="J187" s="203" t="s">
        <v>26</v>
      </c>
      <c r="K187" s="193"/>
      <c r="L187" s="190">
        <v>520170</v>
      </c>
      <c r="M187" s="214">
        <v>457669.2</v>
      </c>
      <c r="N187" s="175">
        <v>457669.2</v>
      </c>
      <c r="O187" s="177">
        <f>305112.8+38139</f>
        <v>343251.8</v>
      </c>
      <c r="P187" s="10" t="s">
        <v>53</v>
      </c>
      <c r="Q187" s="239">
        <v>41974</v>
      </c>
      <c r="R187" s="181" t="s">
        <v>28</v>
      </c>
      <c r="S187" s="173" t="s">
        <v>29</v>
      </c>
    </row>
    <row r="188" spans="1:19" hidden="1" x14ac:dyDescent="0.25">
      <c r="A188" s="204"/>
      <c r="B188" s="244"/>
      <c r="C188" s="244"/>
      <c r="D188" s="208"/>
      <c r="E188" s="204"/>
      <c r="F188" s="204"/>
      <c r="G188" s="204"/>
      <c r="H188" s="189"/>
      <c r="I188" s="189"/>
      <c r="J188" s="204"/>
      <c r="K188" s="194"/>
      <c r="L188" s="191"/>
      <c r="M188" s="215"/>
      <c r="N188" s="176"/>
      <c r="O188" s="178"/>
      <c r="P188" s="10">
        <v>2014</v>
      </c>
      <c r="Q188" s="240"/>
      <c r="R188" s="182"/>
      <c r="S188" s="174"/>
    </row>
    <row r="189" spans="1:19" ht="15" hidden="1" customHeight="1" x14ac:dyDescent="0.25">
      <c r="A189" s="203">
        <v>83</v>
      </c>
      <c r="B189" s="243" t="s">
        <v>176</v>
      </c>
      <c r="C189" s="243">
        <v>4530783</v>
      </c>
      <c r="D189" s="207" t="s">
        <v>193</v>
      </c>
      <c r="E189" s="203" t="s">
        <v>51</v>
      </c>
      <c r="F189" s="203">
        <v>839</v>
      </c>
      <c r="G189" s="203" t="s">
        <v>147</v>
      </c>
      <c r="H189" s="188">
        <v>1</v>
      </c>
      <c r="I189" s="188">
        <v>4401</v>
      </c>
      <c r="J189" s="203" t="s">
        <v>26</v>
      </c>
      <c r="K189" s="193"/>
      <c r="L189" s="190">
        <v>375120</v>
      </c>
      <c r="M189" s="214">
        <v>240000</v>
      </c>
      <c r="N189" s="175">
        <v>240000</v>
      </c>
      <c r="O189" s="177">
        <f>160000+20000</f>
        <v>180000</v>
      </c>
      <c r="P189" s="10" t="s">
        <v>53</v>
      </c>
      <c r="Q189" s="239">
        <v>41974</v>
      </c>
      <c r="R189" s="181" t="s">
        <v>28</v>
      </c>
      <c r="S189" s="173" t="s">
        <v>29</v>
      </c>
    </row>
    <row r="190" spans="1:19" hidden="1" x14ac:dyDescent="0.25">
      <c r="A190" s="204"/>
      <c r="B190" s="244"/>
      <c r="C190" s="244"/>
      <c r="D190" s="208"/>
      <c r="E190" s="204"/>
      <c r="F190" s="204"/>
      <c r="G190" s="204"/>
      <c r="H190" s="189"/>
      <c r="I190" s="189"/>
      <c r="J190" s="204"/>
      <c r="K190" s="194"/>
      <c r="L190" s="191"/>
      <c r="M190" s="215"/>
      <c r="N190" s="176"/>
      <c r="O190" s="178"/>
      <c r="P190" s="10">
        <v>2014</v>
      </c>
      <c r="Q190" s="240"/>
      <c r="R190" s="182"/>
      <c r="S190" s="174"/>
    </row>
    <row r="191" spans="1:19" ht="15" hidden="1" customHeight="1" x14ac:dyDescent="0.25">
      <c r="A191" s="203">
        <v>84</v>
      </c>
      <c r="B191" s="243" t="s">
        <v>194</v>
      </c>
      <c r="C191" s="243">
        <v>9010000</v>
      </c>
      <c r="D191" s="207" t="s">
        <v>195</v>
      </c>
      <c r="E191" s="203" t="s">
        <v>51</v>
      </c>
      <c r="F191" s="203">
        <v>839</v>
      </c>
      <c r="G191" s="203" t="s">
        <v>147</v>
      </c>
      <c r="H191" s="188">
        <v>1</v>
      </c>
      <c r="I191" s="188">
        <v>4401</v>
      </c>
      <c r="J191" s="203" t="s">
        <v>26</v>
      </c>
      <c r="K191" s="193"/>
      <c r="L191" s="190">
        <v>521000</v>
      </c>
      <c r="M191" s="214"/>
      <c r="N191" s="175"/>
      <c r="O191" s="177"/>
      <c r="P191" s="10" t="s">
        <v>65</v>
      </c>
      <c r="Q191" s="10" t="s">
        <v>196</v>
      </c>
      <c r="R191" s="181" t="s">
        <v>28</v>
      </c>
      <c r="S191" s="173" t="s">
        <v>29</v>
      </c>
    </row>
    <row r="192" spans="1:19" hidden="1" x14ac:dyDescent="0.25">
      <c r="A192" s="204"/>
      <c r="B192" s="244"/>
      <c r="C192" s="244"/>
      <c r="D192" s="208"/>
      <c r="E192" s="204"/>
      <c r="F192" s="204"/>
      <c r="G192" s="204"/>
      <c r="H192" s="189"/>
      <c r="I192" s="189"/>
      <c r="J192" s="204"/>
      <c r="K192" s="194"/>
      <c r="L192" s="191"/>
      <c r="M192" s="215"/>
      <c r="N192" s="176"/>
      <c r="O192" s="178"/>
      <c r="P192" s="10">
        <v>2014</v>
      </c>
      <c r="Q192" s="10">
        <v>2014</v>
      </c>
      <c r="R192" s="182"/>
      <c r="S192" s="174"/>
    </row>
    <row r="193" spans="1:19" ht="15" hidden="1" customHeight="1" x14ac:dyDescent="0.25">
      <c r="A193" s="203">
        <v>85</v>
      </c>
      <c r="B193" s="243" t="s">
        <v>197</v>
      </c>
      <c r="C193" s="243">
        <v>4530630</v>
      </c>
      <c r="D193" s="207" t="s">
        <v>198</v>
      </c>
      <c r="E193" s="203" t="s">
        <v>51</v>
      </c>
      <c r="F193" s="203">
        <v>839</v>
      </c>
      <c r="G193" s="203" t="s">
        <v>147</v>
      </c>
      <c r="H193" s="188">
        <v>2</v>
      </c>
      <c r="I193" s="188">
        <v>4401</v>
      </c>
      <c r="J193" s="203" t="s">
        <v>26</v>
      </c>
      <c r="K193" s="193"/>
      <c r="L193" s="190">
        <v>156300</v>
      </c>
      <c r="M193" s="214"/>
      <c r="N193" s="175"/>
      <c r="O193" s="177"/>
      <c r="P193" s="10" t="s">
        <v>85</v>
      </c>
      <c r="Q193" s="10" t="s">
        <v>43</v>
      </c>
      <c r="R193" s="181" t="s">
        <v>28</v>
      </c>
      <c r="S193" s="173" t="s">
        <v>29</v>
      </c>
    </row>
    <row r="194" spans="1:19" hidden="1" x14ac:dyDescent="0.25">
      <c r="A194" s="204"/>
      <c r="B194" s="244"/>
      <c r="C194" s="244"/>
      <c r="D194" s="208"/>
      <c r="E194" s="204"/>
      <c r="F194" s="204"/>
      <c r="G194" s="204"/>
      <c r="H194" s="189"/>
      <c r="I194" s="189"/>
      <c r="J194" s="204"/>
      <c r="K194" s="194"/>
      <c r="L194" s="191"/>
      <c r="M194" s="215"/>
      <c r="N194" s="176"/>
      <c r="O194" s="178"/>
      <c r="P194" s="10">
        <v>2014</v>
      </c>
      <c r="Q194" s="10">
        <v>2014</v>
      </c>
      <c r="R194" s="182"/>
      <c r="S194" s="174"/>
    </row>
    <row r="195" spans="1:19" ht="15" hidden="1" customHeight="1" x14ac:dyDescent="0.25">
      <c r="A195" s="203">
        <v>86</v>
      </c>
      <c r="B195" s="243" t="s">
        <v>166</v>
      </c>
      <c r="C195" s="243">
        <v>7310012</v>
      </c>
      <c r="D195" s="207" t="s">
        <v>199</v>
      </c>
      <c r="E195" s="203" t="s">
        <v>51</v>
      </c>
      <c r="F195" s="203">
        <v>839</v>
      </c>
      <c r="G195" s="203" t="s">
        <v>147</v>
      </c>
      <c r="H195" s="188">
        <v>1</v>
      </c>
      <c r="I195" s="188">
        <v>4401</v>
      </c>
      <c r="J195" s="203" t="s">
        <v>26</v>
      </c>
      <c r="K195" s="193"/>
      <c r="L195" s="190">
        <v>239660</v>
      </c>
      <c r="M195" s="214">
        <v>120354.77</v>
      </c>
      <c r="N195" s="175">
        <v>120354.77</v>
      </c>
      <c r="O195" s="177">
        <v>90266.08</v>
      </c>
      <c r="P195" s="10" t="s">
        <v>53</v>
      </c>
      <c r="Q195" s="239">
        <v>41974</v>
      </c>
      <c r="R195" s="181" t="s">
        <v>28</v>
      </c>
      <c r="S195" s="173" t="s">
        <v>29</v>
      </c>
    </row>
    <row r="196" spans="1:19" hidden="1" x14ac:dyDescent="0.25">
      <c r="A196" s="204"/>
      <c r="B196" s="244"/>
      <c r="C196" s="244"/>
      <c r="D196" s="208"/>
      <c r="E196" s="204"/>
      <c r="F196" s="204"/>
      <c r="G196" s="204"/>
      <c r="H196" s="189"/>
      <c r="I196" s="189"/>
      <c r="J196" s="204"/>
      <c r="K196" s="194"/>
      <c r="L196" s="191"/>
      <c r="M196" s="215"/>
      <c r="N196" s="176"/>
      <c r="O196" s="178"/>
      <c r="P196" s="10">
        <v>2014</v>
      </c>
      <c r="Q196" s="240"/>
      <c r="R196" s="182"/>
      <c r="S196" s="174"/>
    </row>
    <row r="197" spans="1:19" ht="15" hidden="1" customHeight="1" x14ac:dyDescent="0.25">
      <c r="A197" s="203">
        <v>87</v>
      </c>
      <c r="B197" s="243" t="s">
        <v>200</v>
      </c>
      <c r="C197" s="243">
        <v>7310012</v>
      </c>
      <c r="D197" s="207" t="s">
        <v>201</v>
      </c>
      <c r="E197" s="203" t="s">
        <v>51</v>
      </c>
      <c r="F197" s="203">
        <v>839</v>
      </c>
      <c r="G197" s="203" t="s">
        <v>147</v>
      </c>
      <c r="H197" s="188">
        <v>1</v>
      </c>
      <c r="I197" s="188">
        <v>4401</v>
      </c>
      <c r="J197" s="203" t="s">
        <v>26</v>
      </c>
      <c r="K197" s="193"/>
      <c r="L197" s="190">
        <v>208400</v>
      </c>
      <c r="M197" s="214">
        <v>208400</v>
      </c>
      <c r="N197" s="175">
        <v>183271.19</v>
      </c>
      <c r="O197" s="177"/>
      <c r="P197" s="10" t="s">
        <v>202</v>
      </c>
      <c r="Q197" s="10" t="s">
        <v>203</v>
      </c>
      <c r="R197" s="181" t="s">
        <v>28</v>
      </c>
      <c r="S197" s="173" t="s">
        <v>29</v>
      </c>
    </row>
    <row r="198" spans="1:19" hidden="1" x14ac:dyDescent="0.25">
      <c r="A198" s="204"/>
      <c r="B198" s="244"/>
      <c r="C198" s="244"/>
      <c r="D198" s="208"/>
      <c r="E198" s="204"/>
      <c r="F198" s="204"/>
      <c r="G198" s="204"/>
      <c r="H198" s="189"/>
      <c r="I198" s="189"/>
      <c r="J198" s="204"/>
      <c r="K198" s="194"/>
      <c r="L198" s="191"/>
      <c r="M198" s="215"/>
      <c r="N198" s="176"/>
      <c r="O198" s="178"/>
      <c r="P198" s="10">
        <v>2014</v>
      </c>
      <c r="Q198" s="10">
        <v>2014</v>
      </c>
      <c r="R198" s="182"/>
      <c r="S198" s="174"/>
    </row>
    <row r="199" spans="1:19" ht="15" hidden="1" customHeight="1" x14ac:dyDescent="0.25">
      <c r="A199" s="203">
        <v>88</v>
      </c>
      <c r="B199" s="243" t="s">
        <v>166</v>
      </c>
      <c r="C199" s="243">
        <v>7422013</v>
      </c>
      <c r="D199" s="207" t="s">
        <v>204</v>
      </c>
      <c r="E199" s="203" t="s">
        <v>51</v>
      </c>
      <c r="F199" s="203">
        <v>839</v>
      </c>
      <c r="G199" s="203" t="s">
        <v>147</v>
      </c>
      <c r="H199" s="188">
        <v>1</v>
      </c>
      <c r="I199" s="188">
        <v>4401</v>
      </c>
      <c r="J199" s="203" t="s">
        <v>26</v>
      </c>
      <c r="K199" s="193"/>
      <c r="L199" s="190">
        <v>260500</v>
      </c>
      <c r="M199" s="214">
        <v>260500</v>
      </c>
      <c r="N199" s="175">
        <v>258867</v>
      </c>
      <c r="O199" s="177">
        <v>258867.9</v>
      </c>
      <c r="P199" s="10" t="s">
        <v>202</v>
      </c>
      <c r="Q199" s="10" t="s">
        <v>203</v>
      </c>
      <c r="R199" s="181" t="s">
        <v>28</v>
      </c>
      <c r="S199" s="173" t="s">
        <v>29</v>
      </c>
    </row>
    <row r="200" spans="1:19" hidden="1" x14ac:dyDescent="0.25">
      <c r="A200" s="204"/>
      <c r="B200" s="244"/>
      <c r="C200" s="244"/>
      <c r="D200" s="208"/>
      <c r="E200" s="204"/>
      <c r="F200" s="204"/>
      <c r="G200" s="204"/>
      <c r="H200" s="189"/>
      <c r="I200" s="189"/>
      <c r="J200" s="204"/>
      <c r="K200" s="194"/>
      <c r="L200" s="191"/>
      <c r="M200" s="215"/>
      <c r="N200" s="176"/>
      <c r="O200" s="178"/>
      <c r="P200" s="10">
        <v>2014</v>
      </c>
      <c r="Q200" s="10">
        <v>2014</v>
      </c>
      <c r="R200" s="182"/>
      <c r="S200" s="174"/>
    </row>
    <row r="201" spans="1:19" ht="15" hidden="1" customHeight="1" x14ac:dyDescent="0.25">
      <c r="A201" s="203">
        <v>89</v>
      </c>
      <c r="B201" s="243" t="s">
        <v>166</v>
      </c>
      <c r="C201" s="243">
        <v>7310012</v>
      </c>
      <c r="D201" s="207" t="s">
        <v>205</v>
      </c>
      <c r="E201" s="203" t="s">
        <v>51</v>
      </c>
      <c r="F201" s="203">
        <v>839</v>
      </c>
      <c r="G201" s="203" t="s">
        <v>147</v>
      </c>
      <c r="H201" s="188">
        <v>1</v>
      </c>
      <c r="I201" s="188">
        <v>4401</v>
      </c>
      <c r="J201" s="203" t="s">
        <v>26</v>
      </c>
      <c r="K201" s="193"/>
      <c r="L201" s="190">
        <v>166720</v>
      </c>
      <c r="M201" s="214"/>
      <c r="N201" s="175">
        <v>54863.7</v>
      </c>
      <c r="O201" s="177"/>
      <c r="P201" s="10" t="s">
        <v>53</v>
      </c>
      <c r="Q201" s="239">
        <v>41974</v>
      </c>
      <c r="R201" s="181" t="s">
        <v>28</v>
      </c>
      <c r="S201" s="173" t="s">
        <v>29</v>
      </c>
    </row>
    <row r="202" spans="1:19" hidden="1" x14ac:dyDescent="0.25">
      <c r="A202" s="204"/>
      <c r="B202" s="244"/>
      <c r="C202" s="244"/>
      <c r="D202" s="208"/>
      <c r="E202" s="204"/>
      <c r="F202" s="204"/>
      <c r="G202" s="204"/>
      <c r="H202" s="189"/>
      <c r="I202" s="189"/>
      <c r="J202" s="204"/>
      <c r="K202" s="194"/>
      <c r="L202" s="191"/>
      <c r="M202" s="215"/>
      <c r="N202" s="176"/>
      <c r="O202" s="178"/>
      <c r="P202" s="10">
        <v>2014</v>
      </c>
      <c r="Q202" s="240"/>
      <c r="R202" s="182"/>
      <c r="S202" s="174"/>
    </row>
    <row r="203" spans="1:19" ht="25.5" hidden="1" customHeight="1" x14ac:dyDescent="0.25">
      <c r="A203" s="203">
        <v>90</v>
      </c>
      <c r="B203" s="243" t="s">
        <v>206</v>
      </c>
      <c r="C203" s="243" t="s">
        <v>207</v>
      </c>
      <c r="D203" s="207" t="s">
        <v>208</v>
      </c>
      <c r="E203" s="203" t="s">
        <v>51</v>
      </c>
      <c r="F203" s="203">
        <v>839</v>
      </c>
      <c r="G203" s="203" t="s">
        <v>147</v>
      </c>
      <c r="H203" s="188">
        <v>1</v>
      </c>
      <c r="I203" s="188">
        <v>4401</v>
      </c>
      <c r="J203" s="203" t="s">
        <v>26</v>
      </c>
      <c r="K203" s="193"/>
      <c r="L203" s="190">
        <v>259250</v>
      </c>
      <c r="M203" s="214"/>
      <c r="N203" s="175"/>
      <c r="O203" s="177"/>
      <c r="P203" s="10" t="s">
        <v>35</v>
      </c>
      <c r="Q203" s="10" t="s">
        <v>85</v>
      </c>
      <c r="R203" s="181" t="s">
        <v>28</v>
      </c>
      <c r="S203" s="173" t="s">
        <v>29</v>
      </c>
    </row>
    <row r="204" spans="1:19" hidden="1" x14ac:dyDescent="0.25">
      <c r="A204" s="204"/>
      <c r="B204" s="244"/>
      <c r="C204" s="244"/>
      <c r="D204" s="208"/>
      <c r="E204" s="204"/>
      <c r="F204" s="204"/>
      <c r="G204" s="204"/>
      <c r="H204" s="189"/>
      <c r="I204" s="189"/>
      <c r="J204" s="204"/>
      <c r="K204" s="194"/>
      <c r="L204" s="191"/>
      <c r="M204" s="215"/>
      <c r="N204" s="176"/>
      <c r="O204" s="178"/>
      <c r="P204" s="10">
        <v>2014</v>
      </c>
      <c r="Q204" s="10">
        <v>2014</v>
      </c>
      <c r="R204" s="182"/>
      <c r="S204" s="174"/>
    </row>
    <row r="205" spans="1:19" ht="25.5" hidden="1" customHeight="1" x14ac:dyDescent="0.25">
      <c r="A205" s="203">
        <v>91</v>
      </c>
      <c r="B205" s="243">
        <v>45</v>
      </c>
      <c r="C205" s="243">
        <v>4500000</v>
      </c>
      <c r="D205" s="209" t="s">
        <v>209</v>
      </c>
      <c r="E205" s="203" t="s">
        <v>51</v>
      </c>
      <c r="F205" s="203">
        <v>839</v>
      </c>
      <c r="G205" s="203" t="s">
        <v>147</v>
      </c>
      <c r="H205" s="188">
        <v>7</v>
      </c>
      <c r="I205" s="188">
        <v>4401</v>
      </c>
      <c r="J205" s="203" t="s">
        <v>26</v>
      </c>
      <c r="K205" s="193"/>
      <c r="L205" s="190">
        <v>1192670</v>
      </c>
      <c r="M205" s="214">
        <v>651434</v>
      </c>
      <c r="N205" s="175">
        <v>679325.26</v>
      </c>
      <c r="O205" s="177">
        <v>679325.26</v>
      </c>
      <c r="P205" s="10" t="s">
        <v>36</v>
      </c>
      <c r="Q205" s="10" t="s">
        <v>85</v>
      </c>
      <c r="R205" s="181" t="s">
        <v>28</v>
      </c>
      <c r="S205" s="173" t="s">
        <v>29</v>
      </c>
    </row>
    <row r="206" spans="1:19" hidden="1" x14ac:dyDescent="0.25">
      <c r="A206" s="204"/>
      <c r="B206" s="244"/>
      <c r="C206" s="244"/>
      <c r="D206" s="210"/>
      <c r="E206" s="204"/>
      <c r="F206" s="204"/>
      <c r="G206" s="204"/>
      <c r="H206" s="189"/>
      <c r="I206" s="189"/>
      <c r="J206" s="204"/>
      <c r="K206" s="194"/>
      <c r="L206" s="191"/>
      <c r="M206" s="215"/>
      <c r="N206" s="176"/>
      <c r="O206" s="178"/>
      <c r="P206" s="10">
        <v>2014</v>
      </c>
      <c r="Q206" s="10">
        <v>2014</v>
      </c>
      <c r="R206" s="182"/>
      <c r="S206" s="174"/>
    </row>
    <row r="207" spans="1:19" ht="15" hidden="1" customHeight="1" x14ac:dyDescent="0.25">
      <c r="A207" s="188">
        <v>92</v>
      </c>
      <c r="B207" s="243" t="s">
        <v>210</v>
      </c>
      <c r="C207" s="243">
        <v>7493050</v>
      </c>
      <c r="D207" s="207" t="s">
        <v>211</v>
      </c>
      <c r="E207" s="203" t="s">
        <v>51</v>
      </c>
      <c r="F207" s="203">
        <v>839</v>
      </c>
      <c r="G207" s="203" t="s">
        <v>212</v>
      </c>
      <c r="H207" s="188">
        <v>1</v>
      </c>
      <c r="I207" s="188">
        <v>4401</v>
      </c>
      <c r="J207" s="203" t="s">
        <v>26</v>
      </c>
      <c r="K207" s="193"/>
      <c r="L207" s="190">
        <v>2074420</v>
      </c>
      <c r="M207" s="214">
        <v>1860000</v>
      </c>
      <c r="N207" s="175">
        <v>1964700</v>
      </c>
      <c r="O207" s="177">
        <f>1221500+168300</f>
        <v>1389800</v>
      </c>
      <c r="P207" s="10" t="s">
        <v>53</v>
      </c>
      <c r="Q207" s="239">
        <v>41974</v>
      </c>
      <c r="R207" s="181" t="s">
        <v>28</v>
      </c>
      <c r="S207" s="173" t="s">
        <v>29</v>
      </c>
    </row>
    <row r="208" spans="1:19" hidden="1" x14ac:dyDescent="0.25">
      <c r="A208" s="189"/>
      <c r="B208" s="244"/>
      <c r="C208" s="244"/>
      <c r="D208" s="208"/>
      <c r="E208" s="204"/>
      <c r="F208" s="204"/>
      <c r="G208" s="204"/>
      <c r="H208" s="189"/>
      <c r="I208" s="189"/>
      <c r="J208" s="204"/>
      <c r="K208" s="194"/>
      <c r="L208" s="191"/>
      <c r="M208" s="215"/>
      <c r="N208" s="176"/>
      <c r="O208" s="178"/>
      <c r="P208" s="10">
        <v>2014</v>
      </c>
      <c r="Q208" s="240"/>
      <c r="R208" s="182"/>
      <c r="S208" s="174"/>
    </row>
    <row r="209" spans="1:19" ht="25.5" hidden="1" customHeight="1" x14ac:dyDescent="0.25">
      <c r="A209" s="203">
        <v>93</v>
      </c>
      <c r="B209" s="243" t="s">
        <v>213</v>
      </c>
      <c r="C209" s="243">
        <v>4522061</v>
      </c>
      <c r="D209" s="207" t="s">
        <v>214</v>
      </c>
      <c r="E209" s="203" t="s">
        <v>51</v>
      </c>
      <c r="F209" s="203">
        <v>839</v>
      </c>
      <c r="G209" s="203" t="s">
        <v>147</v>
      </c>
      <c r="H209" s="188">
        <v>1</v>
      </c>
      <c r="I209" s="188">
        <v>4401</v>
      </c>
      <c r="J209" s="203" t="s">
        <v>26</v>
      </c>
      <c r="K209" s="193"/>
      <c r="L209" s="190">
        <v>532770</v>
      </c>
      <c r="M209" s="214">
        <v>532770</v>
      </c>
      <c r="N209" s="175"/>
      <c r="O209" s="177"/>
      <c r="P209" s="10" t="s">
        <v>85</v>
      </c>
      <c r="Q209" s="10" t="s">
        <v>124</v>
      </c>
      <c r="R209" s="181" t="s">
        <v>28</v>
      </c>
      <c r="S209" s="173" t="s">
        <v>29</v>
      </c>
    </row>
    <row r="210" spans="1:19" hidden="1" x14ac:dyDescent="0.25">
      <c r="A210" s="204"/>
      <c r="B210" s="244"/>
      <c r="C210" s="244"/>
      <c r="D210" s="208"/>
      <c r="E210" s="204"/>
      <c r="F210" s="204"/>
      <c r="G210" s="204"/>
      <c r="H210" s="189"/>
      <c r="I210" s="189"/>
      <c r="J210" s="204"/>
      <c r="K210" s="194"/>
      <c r="L210" s="191"/>
      <c r="M210" s="215"/>
      <c r="N210" s="176"/>
      <c r="O210" s="178"/>
      <c r="P210" s="10">
        <v>2014</v>
      </c>
      <c r="Q210" s="10">
        <v>2014</v>
      </c>
      <c r="R210" s="182"/>
      <c r="S210" s="174"/>
    </row>
    <row r="211" spans="1:19" ht="25.5" hidden="1" customHeight="1" x14ac:dyDescent="0.25">
      <c r="A211" s="203">
        <v>94</v>
      </c>
      <c r="B211" s="243" t="s">
        <v>215</v>
      </c>
      <c r="C211" s="243">
        <v>4510520</v>
      </c>
      <c r="D211" s="207" t="s">
        <v>216</v>
      </c>
      <c r="E211" s="203" t="s">
        <v>51</v>
      </c>
      <c r="F211" s="203">
        <v>839</v>
      </c>
      <c r="G211" s="203" t="s">
        <v>147</v>
      </c>
      <c r="H211" s="188">
        <v>1</v>
      </c>
      <c r="I211" s="188">
        <v>4401</v>
      </c>
      <c r="J211" s="203" t="s">
        <v>26</v>
      </c>
      <c r="K211" s="193"/>
      <c r="L211" s="190">
        <v>371700</v>
      </c>
      <c r="M211" s="214">
        <v>371700</v>
      </c>
      <c r="N211" s="175"/>
      <c r="O211" s="177"/>
      <c r="P211" s="10" t="s">
        <v>85</v>
      </c>
      <c r="Q211" s="10" t="s">
        <v>124</v>
      </c>
      <c r="R211" s="181" t="s">
        <v>28</v>
      </c>
      <c r="S211" s="173" t="s">
        <v>29</v>
      </c>
    </row>
    <row r="212" spans="1:19" hidden="1" x14ac:dyDescent="0.25">
      <c r="A212" s="204"/>
      <c r="B212" s="244"/>
      <c r="C212" s="244"/>
      <c r="D212" s="208"/>
      <c r="E212" s="204"/>
      <c r="F212" s="204"/>
      <c r="G212" s="204"/>
      <c r="H212" s="189"/>
      <c r="I212" s="189"/>
      <c r="J212" s="204"/>
      <c r="K212" s="194"/>
      <c r="L212" s="191"/>
      <c r="M212" s="215"/>
      <c r="N212" s="176"/>
      <c r="O212" s="178"/>
      <c r="P212" s="10">
        <v>2014</v>
      </c>
      <c r="Q212" s="10">
        <v>2014</v>
      </c>
      <c r="R212" s="182"/>
      <c r="S212" s="174"/>
    </row>
    <row r="213" spans="1:19" ht="25.5" hidden="1" customHeight="1" x14ac:dyDescent="0.25">
      <c r="A213" s="203">
        <v>95</v>
      </c>
      <c r="B213" s="243">
        <v>72</v>
      </c>
      <c r="C213" s="243">
        <v>7240000</v>
      </c>
      <c r="D213" s="207" t="s">
        <v>217</v>
      </c>
      <c r="E213" s="203" t="s">
        <v>51</v>
      </c>
      <c r="F213" s="203">
        <v>839</v>
      </c>
      <c r="G213" s="203" t="s">
        <v>147</v>
      </c>
      <c r="H213" s="188">
        <v>1</v>
      </c>
      <c r="I213" s="188">
        <v>4401</v>
      </c>
      <c r="J213" s="203" t="s">
        <v>26</v>
      </c>
      <c r="K213" s="193"/>
      <c r="L213" s="190">
        <v>148340</v>
      </c>
      <c r="M213" s="214"/>
      <c r="N213" s="175"/>
      <c r="O213" s="177"/>
      <c r="P213" s="10" t="s">
        <v>53</v>
      </c>
      <c r="Q213" s="239">
        <v>41974</v>
      </c>
      <c r="R213" s="181" t="s">
        <v>28</v>
      </c>
      <c r="S213" s="173" t="s">
        <v>29</v>
      </c>
    </row>
    <row r="214" spans="1:19" hidden="1" x14ac:dyDescent="0.25">
      <c r="A214" s="204"/>
      <c r="B214" s="244"/>
      <c r="C214" s="244"/>
      <c r="D214" s="208"/>
      <c r="E214" s="204"/>
      <c r="F214" s="204"/>
      <c r="G214" s="204"/>
      <c r="H214" s="189"/>
      <c r="I214" s="189"/>
      <c r="J214" s="204"/>
      <c r="K214" s="194"/>
      <c r="L214" s="191"/>
      <c r="M214" s="215"/>
      <c r="N214" s="176"/>
      <c r="O214" s="178"/>
      <c r="P214" s="10">
        <v>2014</v>
      </c>
      <c r="Q214" s="240"/>
      <c r="R214" s="182"/>
      <c r="S214" s="174"/>
    </row>
    <row r="215" spans="1:19" ht="25.5" hidden="1" customHeight="1" x14ac:dyDescent="0.25">
      <c r="A215" s="203">
        <v>96</v>
      </c>
      <c r="B215" s="243" t="s">
        <v>218</v>
      </c>
      <c r="C215" s="243">
        <v>7230010</v>
      </c>
      <c r="D215" s="207" t="s">
        <v>219</v>
      </c>
      <c r="E215" s="203" t="s">
        <v>51</v>
      </c>
      <c r="F215" s="203">
        <v>839</v>
      </c>
      <c r="G215" s="203" t="s">
        <v>147</v>
      </c>
      <c r="H215" s="188">
        <v>1</v>
      </c>
      <c r="I215" s="188">
        <v>4401</v>
      </c>
      <c r="J215" s="203" t="s">
        <v>26</v>
      </c>
      <c r="K215" s="193"/>
      <c r="L215" s="190">
        <v>448330</v>
      </c>
      <c r="M215" s="214">
        <v>448330</v>
      </c>
      <c r="N215" s="175"/>
      <c r="O215" s="177"/>
      <c r="P215" s="10" t="s">
        <v>53</v>
      </c>
      <c r="Q215" s="239">
        <v>41974</v>
      </c>
      <c r="R215" s="181" t="s">
        <v>28</v>
      </c>
      <c r="S215" s="173" t="s">
        <v>29</v>
      </c>
    </row>
    <row r="216" spans="1:19" hidden="1" x14ac:dyDescent="0.25">
      <c r="A216" s="204"/>
      <c r="B216" s="244"/>
      <c r="C216" s="244"/>
      <c r="D216" s="208"/>
      <c r="E216" s="204"/>
      <c r="F216" s="204"/>
      <c r="G216" s="204"/>
      <c r="H216" s="189"/>
      <c r="I216" s="189"/>
      <c r="J216" s="204"/>
      <c r="K216" s="194"/>
      <c r="L216" s="191"/>
      <c r="M216" s="215"/>
      <c r="N216" s="176"/>
      <c r="O216" s="178"/>
      <c r="P216" s="10">
        <v>2014</v>
      </c>
      <c r="Q216" s="240"/>
      <c r="R216" s="182"/>
      <c r="S216" s="174"/>
    </row>
    <row r="217" spans="1:19" ht="25.5" hidden="1" customHeight="1" x14ac:dyDescent="0.25">
      <c r="A217" s="203">
        <v>97</v>
      </c>
      <c r="B217" s="243">
        <v>72.2</v>
      </c>
      <c r="C217" s="243">
        <v>7220000</v>
      </c>
      <c r="D217" s="207" t="s">
        <v>220</v>
      </c>
      <c r="E217" s="203" t="s">
        <v>51</v>
      </c>
      <c r="F217" s="203">
        <v>839</v>
      </c>
      <c r="G217" s="203" t="s">
        <v>147</v>
      </c>
      <c r="H217" s="188">
        <v>1</v>
      </c>
      <c r="I217" s="188">
        <v>4401</v>
      </c>
      <c r="J217" s="203" t="s">
        <v>26</v>
      </c>
      <c r="K217" s="193"/>
      <c r="L217" s="190">
        <v>1941980</v>
      </c>
      <c r="M217" s="214"/>
      <c r="N217" s="175"/>
      <c r="O217" s="177"/>
      <c r="P217" s="10" t="s">
        <v>165</v>
      </c>
      <c r="Q217" s="10" t="s">
        <v>36</v>
      </c>
      <c r="R217" s="181" t="s">
        <v>28</v>
      </c>
      <c r="S217" s="173" t="s">
        <v>29</v>
      </c>
    </row>
    <row r="218" spans="1:19" hidden="1" x14ac:dyDescent="0.25">
      <c r="A218" s="204"/>
      <c r="B218" s="244"/>
      <c r="C218" s="244"/>
      <c r="D218" s="208"/>
      <c r="E218" s="204"/>
      <c r="F218" s="204"/>
      <c r="G218" s="204"/>
      <c r="H218" s="189"/>
      <c r="I218" s="189"/>
      <c r="J218" s="204"/>
      <c r="K218" s="194"/>
      <c r="L218" s="191"/>
      <c r="M218" s="215"/>
      <c r="N218" s="176"/>
      <c r="O218" s="178"/>
      <c r="P218" s="10">
        <v>2013</v>
      </c>
      <c r="Q218" s="10">
        <v>2015</v>
      </c>
      <c r="R218" s="182"/>
      <c r="S218" s="174"/>
    </row>
    <row r="219" spans="1:19" ht="15" hidden="1" customHeight="1" x14ac:dyDescent="0.25">
      <c r="A219" s="203">
        <v>98</v>
      </c>
      <c r="B219" s="243" t="s">
        <v>221</v>
      </c>
      <c r="C219" s="243">
        <v>6611000</v>
      </c>
      <c r="D219" s="207" t="s">
        <v>222</v>
      </c>
      <c r="E219" s="203" t="s">
        <v>51</v>
      </c>
      <c r="F219" s="203">
        <v>839</v>
      </c>
      <c r="G219" s="203" t="s">
        <v>147</v>
      </c>
      <c r="H219" s="188">
        <v>1</v>
      </c>
      <c r="I219" s="188">
        <v>4401</v>
      </c>
      <c r="J219" s="203" t="s">
        <v>26</v>
      </c>
      <c r="K219" s="193"/>
      <c r="L219" s="190">
        <v>1306619</v>
      </c>
      <c r="M219" s="214">
        <v>1306619</v>
      </c>
      <c r="N219" s="175">
        <v>1306619.42</v>
      </c>
      <c r="O219" s="177">
        <v>653309.72</v>
      </c>
      <c r="P219" s="10" t="s">
        <v>53</v>
      </c>
      <c r="Q219" s="239">
        <v>41974</v>
      </c>
      <c r="R219" s="181" t="s">
        <v>28</v>
      </c>
      <c r="S219" s="173" t="s">
        <v>29</v>
      </c>
    </row>
    <row r="220" spans="1:19" hidden="1" x14ac:dyDescent="0.25">
      <c r="A220" s="204"/>
      <c r="B220" s="244"/>
      <c r="C220" s="244"/>
      <c r="D220" s="208"/>
      <c r="E220" s="204"/>
      <c r="F220" s="204"/>
      <c r="G220" s="204"/>
      <c r="H220" s="189"/>
      <c r="I220" s="189"/>
      <c r="J220" s="204"/>
      <c r="K220" s="194"/>
      <c r="L220" s="191"/>
      <c r="M220" s="215"/>
      <c r="N220" s="176"/>
      <c r="O220" s="178"/>
      <c r="P220" s="10">
        <v>2014</v>
      </c>
      <c r="Q220" s="240"/>
      <c r="R220" s="182"/>
      <c r="S220" s="174"/>
    </row>
    <row r="221" spans="1:19" ht="15" hidden="1" customHeight="1" x14ac:dyDescent="0.25">
      <c r="A221" s="203">
        <v>99</v>
      </c>
      <c r="B221" s="243" t="s">
        <v>223</v>
      </c>
      <c r="C221" s="243">
        <v>6600000</v>
      </c>
      <c r="D221" s="207" t="s">
        <v>224</v>
      </c>
      <c r="E221" s="203" t="s">
        <v>51</v>
      </c>
      <c r="F221" s="203">
        <v>839</v>
      </c>
      <c r="G221" s="203" t="s">
        <v>147</v>
      </c>
      <c r="H221" s="188">
        <v>1</v>
      </c>
      <c r="I221" s="188">
        <v>4401</v>
      </c>
      <c r="J221" s="203" t="s">
        <v>26</v>
      </c>
      <c r="K221" s="193"/>
      <c r="L221" s="190">
        <v>217835</v>
      </c>
      <c r="M221" s="214">
        <v>164260</v>
      </c>
      <c r="N221" s="175">
        <v>164260</v>
      </c>
      <c r="O221" s="177">
        <v>164260</v>
      </c>
      <c r="P221" s="10" t="s">
        <v>36</v>
      </c>
      <c r="Q221" s="10" t="s">
        <v>85</v>
      </c>
      <c r="R221" s="181" t="s">
        <v>28</v>
      </c>
      <c r="S221" s="173" t="s">
        <v>29</v>
      </c>
    </row>
    <row r="222" spans="1:19" hidden="1" x14ac:dyDescent="0.25">
      <c r="A222" s="204"/>
      <c r="B222" s="244"/>
      <c r="C222" s="244"/>
      <c r="D222" s="208"/>
      <c r="E222" s="204"/>
      <c r="F222" s="204"/>
      <c r="G222" s="204"/>
      <c r="H222" s="189"/>
      <c r="I222" s="189"/>
      <c r="J222" s="204"/>
      <c r="K222" s="194"/>
      <c r="L222" s="191"/>
      <c r="M222" s="215"/>
      <c r="N222" s="176"/>
      <c r="O222" s="178"/>
      <c r="P222" s="10">
        <v>2014</v>
      </c>
      <c r="Q222" s="10">
        <v>2014</v>
      </c>
      <c r="R222" s="182"/>
      <c r="S222" s="174"/>
    </row>
    <row r="223" spans="1:19" ht="15" hidden="1" customHeight="1" x14ac:dyDescent="0.25">
      <c r="A223" s="203">
        <v>100</v>
      </c>
      <c r="B223" s="243" t="s">
        <v>225</v>
      </c>
      <c r="C223" s="243">
        <v>6613070</v>
      </c>
      <c r="D223" s="207" t="s">
        <v>226</v>
      </c>
      <c r="E223" s="203" t="s">
        <v>51</v>
      </c>
      <c r="F223" s="203">
        <v>839</v>
      </c>
      <c r="G223" s="203" t="s">
        <v>147</v>
      </c>
      <c r="H223" s="188">
        <v>1</v>
      </c>
      <c r="I223" s="188">
        <v>4401</v>
      </c>
      <c r="J223" s="203" t="s">
        <v>26</v>
      </c>
      <c r="K223" s="193"/>
      <c r="L223" s="190">
        <v>386386</v>
      </c>
      <c r="M223" s="214">
        <v>181900</v>
      </c>
      <c r="N223" s="175">
        <v>181900</v>
      </c>
      <c r="O223" s="177">
        <v>136425</v>
      </c>
      <c r="P223" s="10" t="s">
        <v>53</v>
      </c>
      <c r="Q223" s="239">
        <v>41974</v>
      </c>
      <c r="R223" s="181" t="s">
        <v>28</v>
      </c>
      <c r="S223" s="173" t="s">
        <v>29</v>
      </c>
    </row>
    <row r="224" spans="1:19" hidden="1" x14ac:dyDescent="0.25">
      <c r="A224" s="204"/>
      <c r="B224" s="244"/>
      <c r="C224" s="244"/>
      <c r="D224" s="208"/>
      <c r="E224" s="204"/>
      <c r="F224" s="204"/>
      <c r="G224" s="204"/>
      <c r="H224" s="189"/>
      <c r="I224" s="189"/>
      <c r="J224" s="204"/>
      <c r="K224" s="194"/>
      <c r="L224" s="191"/>
      <c r="M224" s="215"/>
      <c r="N224" s="176"/>
      <c r="O224" s="178"/>
      <c r="P224" s="10">
        <v>2014</v>
      </c>
      <c r="Q224" s="240"/>
      <c r="R224" s="182"/>
      <c r="S224" s="174"/>
    </row>
    <row r="225" spans="1:19" ht="15" hidden="1" customHeight="1" x14ac:dyDescent="0.25">
      <c r="A225" s="203">
        <v>101</v>
      </c>
      <c r="B225" s="205" t="s">
        <v>227</v>
      </c>
      <c r="C225" s="205">
        <v>7523090</v>
      </c>
      <c r="D225" s="209" t="s">
        <v>228</v>
      </c>
      <c r="E225" s="203" t="s">
        <v>51</v>
      </c>
      <c r="F225" s="203">
        <v>839</v>
      </c>
      <c r="G225" s="203" t="s">
        <v>147</v>
      </c>
      <c r="H225" s="188">
        <v>1</v>
      </c>
      <c r="I225" s="188">
        <v>4401</v>
      </c>
      <c r="J225" s="203" t="s">
        <v>26</v>
      </c>
      <c r="K225" s="193"/>
      <c r="L225" s="190">
        <v>422173</v>
      </c>
      <c r="M225" s="214">
        <v>397239</v>
      </c>
      <c r="N225" s="175">
        <v>397239</v>
      </c>
      <c r="O225" s="177">
        <v>0</v>
      </c>
      <c r="P225" s="10" t="s">
        <v>53</v>
      </c>
      <c r="Q225" s="239">
        <v>41974</v>
      </c>
      <c r="R225" s="181" t="s">
        <v>28</v>
      </c>
      <c r="S225" s="173" t="s">
        <v>29</v>
      </c>
    </row>
    <row r="226" spans="1:19" hidden="1" x14ac:dyDescent="0.25">
      <c r="A226" s="204"/>
      <c r="B226" s="206"/>
      <c r="C226" s="206"/>
      <c r="D226" s="210"/>
      <c r="E226" s="204"/>
      <c r="F226" s="204"/>
      <c r="G226" s="204"/>
      <c r="H226" s="189"/>
      <c r="I226" s="189"/>
      <c r="J226" s="204"/>
      <c r="K226" s="194"/>
      <c r="L226" s="191"/>
      <c r="M226" s="215"/>
      <c r="N226" s="176"/>
      <c r="O226" s="178"/>
      <c r="P226" s="10">
        <v>2014</v>
      </c>
      <c r="Q226" s="240"/>
      <c r="R226" s="182"/>
      <c r="S226" s="174"/>
    </row>
    <row r="227" spans="1:19" ht="15" hidden="1" customHeight="1" x14ac:dyDescent="0.25">
      <c r="A227" s="203">
        <v>102</v>
      </c>
      <c r="B227" s="205" t="s">
        <v>229</v>
      </c>
      <c r="C227" s="205">
        <v>4540020</v>
      </c>
      <c r="D227" s="209" t="s">
        <v>230</v>
      </c>
      <c r="E227" s="203" t="s">
        <v>51</v>
      </c>
      <c r="F227" s="203">
        <v>839</v>
      </c>
      <c r="G227" s="203" t="s">
        <v>97</v>
      </c>
      <c r="H227" s="188">
        <v>11</v>
      </c>
      <c r="I227" s="188">
        <v>4401</v>
      </c>
      <c r="J227" s="203" t="s">
        <v>26</v>
      </c>
      <c r="K227" s="193"/>
      <c r="L227" s="190">
        <v>0</v>
      </c>
      <c r="M227" s="214">
        <v>5856442.21</v>
      </c>
      <c r="N227" s="175">
        <v>4753623.49</v>
      </c>
      <c r="O227" s="177">
        <v>1711693.73</v>
      </c>
      <c r="P227" s="10" t="s">
        <v>65</v>
      </c>
      <c r="Q227" s="239">
        <v>41974</v>
      </c>
      <c r="R227" s="181" t="s">
        <v>74</v>
      </c>
      <c r="S227" s="173" t="s">
        <v>29</v>
      </c>
    </row>
    <row r="228" spans="1:19" hidden="1" x14ac:dyDescent="0.25">
      <c r="A228" s="204"/>
      <c r="B228" s="206"/>
      <c r="C228" s="206"/>
      <c r="D228" s="210"/>
      <c r="E228" s="204"/>
      <c r="F228" s="204"/>
      <c r="G228" s="204"/>
      <c r="H228" s="189"/>
      <c r="I228" s="189"/>
      <c r="J228" s="204"/>
      <c r="K228" s="194"/>
      <c r="L228" s="191"/>
      <c r="M228" s="215"/>
      <c r="N228" s="176"/>
      <c r="O228" s="178"/>
      <c r="P228" s="10">
        <v>2014</v>
      </c>
      <c r="Q228" s="240"/>
      <c r="R228" s="182"/>
      <c r="S228" s="174"/>
    </row>
    <row r="229" spans="1:19" ht="15" hidden="1" customHeight="1" x14ac:dyDescent="0.25">
      <c r="A229" s="203">
        <v>103</v>
      </c>
      <c r="B229" s="205" t="s">
        <v>231</v>
      </c>
      <c r="C229" s="205">
        <v>3400000</v>
      </c>
      <c r="D229" s="209" t="s">
        <v>232</v>
      </c>
      <c r="E229" s="203" t="s">
        <v>51</v>
      </c>
      <c r="F229" s="203">
        <v>839</v>
      </c>
      <c r="G229" s="203" t="s">
        <v>97</v>
      </c>
      <c r="H229" s="188">
        <v>1</v>
      </c>
      <c r="I229" s="188">
        <v>4401</v>
      </c>
      <c r="J229" s="203" t="s">
        <v>26</v>
      </c>
      <c r="K229" s="193"/>
      <c r="L229" s="190">
        <v>325100</v>
      </c>
      <c r="M229" s="214">
        <v>326016.2</v>
      </c>
      <c r="N229" s="175">
        <v>326016.2</v>
      </c>
      <c r="O229" s="177">
        <v>351879.2</v>
      </c>
      <c r="P229" s="10" t="s">
        <v>53</v>
      </c>
      <c r="Q229" s="239">
        <v>41974</v>
      </c>
      <c r="R229" s="181" t="s">
        <v>28</v>
      </c>
      <c r="S229" s="173" t="s">
        <v>29</v>
      </c>
    </row>
    <row r="230" spans="1:19" hidden="1" x14ac:dyDescent="0.25">
      <c r="A230" s="204"/>
      <c r="B230" s="206"/>
      <c r="C230" s="206"/>
      <c r="D230" s="210"/>
      <c r="E230" s="204"/>
      <c r="F230" s="204"/>
      <c r="G230" s="204"/>
      <c r="H230" s="189"/>
      <c r="I230" s="189"/>
      <c r="J230" s="204"/>
      <c r="K230" s="194"/>
      <c r="L230" s="191"/>
      <c r="M230" s="215"/>
      <c r="N230" s="176"/>
      <c r="O230" s="178"/>
      <c r="P230" s="10">
        <v>2014</v>
      </c>
      <c r="Q230" s="240"/>
      <c r="R230" s="182"/>
      <c r="S230" s="174"/>
    </row>
    <row r="231" spans="1:19" ht="15" hidden="1" customHeight="1" x14ac:dyDescent="0.25">
      <c r="A231" s="203">
        <v>104</v>
      </c>
      <c r="B231" s="205" t="s">
        <v>233</v>
      </c>
      <c r="C231" s="205">
        <v>7493010</v>
      </c>
      <c r="D231" s="209" t="s">
        <v>234</v>
      </c>
      <c r="E231" s="203" t="s">
        <v>51</v>
      </c>
      <c r="F231" s="203">
        <v>839</v>
      </c>
      <c r="G231" s="203" t="s">
        <v>97</v>
      </c>
      <c r="H231" s="188">
        <v>1</v>
      </c>
      <c r="I231" s="188">
        <v>4401</v>
      </c>
      <c r="J231" s="203" t="s">
        <v>26</v>
      </c>
      <c r="K231" s="193"/>
      <c r="L231" s="190">
        <v>0</v>
      </c>
      <c r="M231" s="214">
        <v>116797.08</v>
      </c>
      <c r="N231" s="175">
        <v>116797.08</v>
      </c>
      <c r="O231" s="177">
        <f>58398.54+19466.18</f>
        <v>77864.72</v>
      </c>
      <c r="P231" s="10" t="s">
        <v>27</v>
      </c>
      <c r="Q231" s="239">
        <v>41974</v>
      </c>
      <c r="R231" s="181" t="s">
        <v>28</v>
      </c>
      <c r="S231" s="173" t="s">
        <v>29</v>
      </c>
    </row>
    <row r="232" spans="1:19" hidden="1" x14ac:dyDescent="0.25">
      <c r="A232" s="204"/>
      <c r="B232" s="206"/>
      <c r="C232" s="206"/>
      <c r="D232" s="210"/>
      <c r="E232" s="204"/>
      <c r="F232" s="204"/>
      <c r="G232" s="204"/>
      <c r="H232" s="189"/>
      <c r="I232" s="189"/>
      <c r="J232" s="204"/>
      <c r="K232" s="194"/>
      <c r="L232" s="191"/>
      <c r="M232" s="215"/>
      <c r="N232" s="176"/>
      <c r="O232" s="178"/>
      <c r="P232" s="10">
        <v>2014</v>
      </c>
      <c r="Q232" s="240"/>
      <c r="R232" s="182"/>
      <c r="S232" s="174"/>
    </row>
    <row r="233" spans="1:19" ht="15" hidden="1" customHeight="1" x14ac:dyDescent="0.25">
      <c r="A233" s="203">
        <v>105</v>
      </c>
      <c r="B233" s="205" t="s">
        <v>235</v>
      </c>
      <c r="C233" s="205">
        <v>4560249</v>
      </c>
      <c r="D233" s="209" t="s">
        <v>236</v>
      </c>
      <c r="E233" s="203" t="s">
        <v>51</v>
      </c>
      <c r="F233" s="203">
        <v>839</v>
      </c>
      <c r="G233" s="203" t="s">
        <v>97</v>
      </c>
      <c r="H233" s="188">
        <v>1</v>
      </c>
      <c r="I233" s="188">
        <v>4401</v>
      </c>
      <c r="J233" s="203" t="s">
        <v>26</v>
      </c>
      <c r="K233" s="193"/>
      <c r="L233" s="190">
        <v>0</v>
      </c>
      <c r="M233" s="214">
        <v>2677188</v>
      </c>
      <c r="N233" s="175">
        <v>2677188</v>
      </c>
      <c r="O233" s="177">
        <f>1701792.29+180159.82</f>
        <v>1881952.11</v>
      </c>
      <c r="P233" s="10" t="s">
        <v>27</v>
      </c>
      <c r="Q233" s="239">
        <v>41974</v>
      </c>
      <c r="R233" s="181" t="s">
        <v>28</v>
      </c>
      <c r="S233" s="173" t="s">
        <v>29</v>
      </c>
    </row>
    <row r="234" spans="1:19" hidden="1" x14ac:dyDescent="0.25">
      <c r="A234" s="204"/>
      <c r="B234" s="206"/>
      <c r="C234" s="206"/>
      <c r="D234" s="210"/>
      <c r="E234" s="204"/>
      <c r="F234" s="204"/>
      <c r="G234" s="204"/>
      <c r="H234" s="189"/>
      <c r="I234" s="189"/>
      <c r="J234" s="204"/>
      <c r="K234" s="194"/>
      <c r="L234" s="191"/>
      <c r="M234" s="215"/>
      <c r="N234" s="176"/>
      <c r="O234" s="178"/>
      <c r="P234" s="10">
        <v>2014</v>
      </c>
      <c r="Q234" s="240"/>
      <c r="R234" s="182"/>
      <c r="S234" s="174"/>
    </row>
    <row r="235" spans="1:19" ht="15" hidden="1" customHeight="1" x14ac:dyDescent="0.25">
      <c r="A235" s="203">
        <v>106</v>
      </c>
      <c r="B235" s="205" t="s">
        <v>237</v>
      </c>
      <c r="C235" s="205">
        <v>9249615</v>
      </c>
      <c r="D235" s="209" t="s">
        <v>238</v>
      </c>
      <c r="E235" s="203" t="s">
        <v>51</v>
      </c>
      <c r="F235" s="203">
        <v>839</v>
      </c>
      <c r="G235" s="203" t="s">
        <v>97</v>
      </c>
      <c r="H235" s="188">
        <v>1</v>
      </c>
      <c r="I235" s="188">
        <v>4401</v>
      </c>
      <c r="J235" s="203" t="s">
        <v>26</v>
      </c>
      <c r="K235" s="193"/>
      <c r="L235" s="190">
        <v>0</v>
      </c>
      <c r="M235" s="214">
        <v>1091650</v>
      </c>
      <c r="N235" s="175">
        <v>1091650</v>
      </c>
      <c r="O235" s="177">
        <v>1091650</v>
      </c>
      <c r="P235" s="10" t="s">
        <v>27</v>
      </c>
      <c r="Q235" s="239">
        <v>41974</v>
      </c>
      <c r="R235" s="181" t="s">
        <v>28</v>
      </c>
      <c r="S235" s="173" t="s">
        <v>29</v>
      </c>
    </row>
    <row r="236" spans="1:19" hidden="1" x14ac:dyDescent="0.25">
      <c r="A236" s="204"/>
      <c r="B236" s="206"/>
      <c r="C236" s="206"/>
      <c r="D236" s="210"/>
      <c r="E236" s="204"/>
      <c r="F236" s="204"/>
      <c r="G236" s="204"/>
      <c r="H236" s="189"/>
      <c r="I236" s="189"/>
      <c r="J236" s="204"/>
      <c r="K236" s="194"/>
      <c r="L236" s="191"/>
      <c r="M236" s="215"/>
      <c r="N236" s="176"/>
      <c r="O236" s="178"/>
      <c r="P236" s="10">
        <v>2014</v>
      </c>
      <c r="Q236" s="240"/>
      <c r="R236" s="182"/>
      <c r="S236" s="174"/>
    </row>
    <row r="237" spans="1:19" ht="15" hidden="1" customHeight="1" x14ac:dyDescent="0.25">
      <c r="A237" s="203">
        <v>107</v>
      </c>
      <c r="B237" s="205" t="s">
        <v>172</v>
      </c>
      <c r="C237" s="205">
        <v>2915000</v>
      </c>
      <c r="D237" s="209" t="s">
        <v>239</v>
      </c>
      <c r="E237" s="203" t="s">
        <v>51</v>
      </c>
      <c r="F237" s="203">
        <v>839</v>
      </c>
      <c r="G237" s="203" t="s">
        <v>147</v>
      </c>
      <c r="H237" s="188">
        <v>1</v>
      </c>
      <c r="I237" s="188">
        <v>4401</v>
      </c>
      <c r="J237" s="203" t="s">
        <v>26</v>
      </c>
      <c r="K237" s="193"/>
      <c r="L237" s="190">
        <v>0</v>
      </c>
      <c r="M237" s="214">
        <v>122544</v>
      </c>
      <c r="N237" s="175">
        <v>122544</v>
      </c>
      <c r="O237" s="177">
        <v>122544</v>
      </c>
      <c r="P237" s="10" t="s">
        <v>35</v>
      </c>
      <c r="Q237" s="239">
        <v>41974</v>
      </c>
      <c r="R237" s="181" t="s">
        <v>28</v>
      </c>
      <c r="S237" s="173" t="s">
        <v>29</v>
      </c>
    </row>
    <row r="238" spans="1:19" hidden="1" x14ac:dyDescent="0.25">
      <c r="A238" s="204"/>
      <c r="B238" s="206"/>
      <c r="C238" s="206"/>
      <c r="D238" s="210"/>
      <c r="E238" s="204"/>
      <c r="F238" s="204"/>
      <c r="G238" s="204"/>
      <c r="H238" s="189"/>
      <c r="I238" s="189"/>
      <c r="J238" s="204"/>
      <c r="K238" s="194"/>
      <c r="L238" s="191"/>
      <c r="M238" s="215"/>
      <c r="N238" s="176"/>
      <c r="O238" s="178"/>
      <c r="P238" s="10">
        <v>2014</v>
      </c>
      <c r="Q238" s="240"/>
      <c r="R238" s="182"/>
      <c r="S238" s="174"/>
    </row>
    <row r="239" spans="1:19" ht="15" hidden="1" customHeight="1" x14ac:dyDescent="0.25">
      <c r="A239" s="203">
        <v>108</v>
      </c>
      <c r="B239" s="205" t="s">
        <v>197</v>
      </c>
      <c r="C239" s="205">
        <v>4521123</v>
      </c>
      <c r="D239" s="209" t="s">
        <v>240</v>
      </c>
      <c r="E239" s="203" t="s">
        <v>51</v>
      </c>
      <c r="F239" s="203">
        <v>839</v>
      </c>
      <c r="G239" s="203" t="s">
        <v>97</v>
      </c>
      <c r="H239" s="188">
        <v>1</v>
      </c>
      <c r="I239" s="188">
        <v>4401</v>
      </c>
      <c r="J239" s="203" t="s">
        <v>26</v>
      </c>
      <c r="K239" s="193"/>
      <c r="L239" s="190">
        <v>0</v>
      </c>
      <c r="M239" s="214">
        <v>114000</v>
      </c>
      <c r="N239" s="175">
        <v>113136</v>
      </c>
      <c r="O239" s="177">
        <f>75431+9429</f>
        <v>84860</v>
      </c>
      <c r="P239" s="10" t="s">
        <v>48</v>
      </c>
      <c r="Q239" s="239">
        <v>41974</v>
      </c>
      <c r="R239" s="181" t="s">
        <v>28</v>
      </c>
      <c r="S239" s="173" t="s">
        <v>29</v>
      </c>
    </row>
    <row r="240" spans="1:19" hidden="1" x14ac:dyDescent="0.25">
      <c r="A240" s="204"/>
      <c r="B240" s="206"/>
      <c r="C240" s="206"/>
      <c r="D240" s="210"/>
      <c r="E240" s="204"/>
      <c r="F240" s="204"/>
      <c r="G240" s="204"/>
      <c r="H240" s="189"/>
      <c r="I240" s="189"/>
      <c r="J240" s="204"/>
      <c r="K240" s="194"/>
      <c r="L240" s="191"/>
      <c r="M240" s="215"/>
      <c r="N240" s="176"/>
      <c r="O240" s="178"/>
      <c r="P240" s="10">
        <v>2014</v>
      </c>
      <c r="Q240" s="240"/>
      <c r="R240" s="182"/>
      <c r="S240" s="174"/>
    </row>
    <row r="241" spans="1:19" ht="15" hidden="1" customHeight="1" x14ac:dyDescent="0.25">
      <c r="A241" s="203">
        <v>109</v>
      </c>
      <c r="B241" s="205" t="s">
        <v>241</v>
      </c>
      <c r="C241" s="205">
        <v>3131020</v>
      </c>
      <c r="D241" s="209" t="s">
        <v>242</v>
      </c>
      <c r="E241" s="203" t="s">
        <v>51</v>
      </c>
      <c r="F241" s="203">
        <v>839</v>
      </c>
      <c r="G241" s="203" t="s">
        <v>97</v>
      </c>
      <c r="H241" s="188">
        <v>1</v>
      </c>
      <c r="I241" s="188">
        <v>4401</v>
      </c>
      <c r="J241" s="203" t="s">
        <v>26</v>
      </c>
      <c r="K241" s="193"/>
      <c r="L241" s="190">
        <v>0</v>
      </c>
      <c r="M241" s="214">
        <v>350000</v>
      </c>
      <c r="N241" s="175">
        <v>350000</v>
      </c>
      <c r="O241" s="177">
        <v>77499.990000000005</v>
      </c>
      <c r="P241" s="10" t="s">
        <v>48</v>
      </c>
      <c r="Q241" s="239">
        <v>41974</v>
      </c>
      <c r="R241" s="181" t="s">
        <v>28</v>
      </c>
      <c r="S241" s="173" t="s">
        <v>29</v>
      </c>
    </row>
    <row r="242" spans="1:19" hidden="1" x14ac:dyDescent="0.25">
      <c r="A242" s="204"/>
      <c r="B242" s="206"/>
      <c r="C242" s="206"/>
      <c r="D242" s="210"/>
      <c r="E242" s="204"/>
      <c r="F242" s="204"/>
      <c r="G242" s="204"/>
      <c r="H242" s="189"/>
      <c r="I242" s="189"/>
      <c r="J242" s="204"/>
      <c r="K242" s="194"/>
      <c r="L242" s="191"/>
      <c r="M242" s="215"/>
      <c r="N242" s="176"/>
      <c r="O242" s="178"/>
      <c r="P242" s="10">
        <v>2014</v>
      </c>
      <c r="Q242" s="240"/>
      <c r="R242" s="182"/>
      <c r="S242" s="174"/>
    </row>
    <row r="243" spans="1:19" ht="15" hidden="1" customHeight="1" x14ac:dyDescent="0.25">
      <c r="A243" s="203">
        <v>110</v>
      </c>
      <c r="B243" s="205" t="s">
        <v>243</v>
      </c>
      <c r="C243" s="205">
        <v>4500000</v>
      </c>
      <c r="D243" s="209" t="s">
        <v>244</v>
      </c>
      <c r="E243" s="203" t="s">
        <v>51</v>
      </c>
      <c r="F243" s="203">
        <v>839</v>
      </c>
      <c r="G243" s="203" t="s">
        <v>97</v>
      </c>
      <c r="H243" s="188">
        <v>1</v>
      </c>
      <c r="I243" s="188">
        <v>4401</v>
      </c>
      <c r="J243" s="203" t="s">
        <v>26</v>
      </c>
      <c r="K243" s="193"/>
      <c r="L243" s="190">
        <v>0</v>
      </c>
      <c r="M243" s="214">
        <v>1259081</v>
      </c>
      <c r="N243" s="175">
        <v>1259081</v>
      </c>
      <c r="O243" s="177">
        <v>1259080.79</v>
      </c>
      <c r="P243" s="10" t="s">
        <v>36</v>
      </c>
      <c r="Q243" s="239">
        <v>41974</v>
      </c>
      <c r="R243" s="181" t="s">
        <v>28</v>
      </c>
      <c r="S243" s="173" t="s">
        <v>29</v>
      </c>
    </row>
    <row r="244" spans="1:19" hidden="1" x14ac:dyDescent="0.25">
      <c r="A244" s="204"/>
      <c r="B244" s="206"/>
      <c r="C244" s="206"/>
      <c r="D244" s="210"/>
      <c r="E244" s="204"/>
      <c r="F244" s="204"/>
      <c r="G244" s="204"/>
      <c r="H244" s="189"/>
      <c r="I244" s="189"/>
      <c r="J244" s="204"/>
      <c r="K244" s="194"/>
      <c r="L244" s="191"/>
      <c r="M244" s="215"/>
      <c r="N244" s="176"/>
      <c r="O244" s="178"/>
      <c r="P244" s="10">
        <v>2014</v>
      </c>
      <c r="Q244" s="240"/>
      <c r="R244" s="182"/>
      <c r="S244" s="174"/>
    </row>
    <row r="245" spans="1:19" ht="15" hidden="1" customHeight="1" x14ac:dyDescent="0.25">
      <c r="A245" s="203">
        <v>111</v>
      </c>
      <c r="B245" s="205">
        <v>40117</v>
      </c>
      <c r="C245" s="205">
        <v>4530631</v>
      </c>
      <c r="D245" s="209" t="s">
        <v>245</v>
      </c>
      <c r="E245" s="203" t="s">
        <v>51</v>
      </c>
      <c r="F245" s="203">
        <v>839</v>
      </c>
      <c r="G245" s="203" t="s">
        <v>97</v>
      </c>
      <c r="H245" s="188">
        <v>1</v>
      </c>
      <c r="I245" s="188">
        <v>4401</v>
      </c>
      <c r="J245" s="203" t="s">
        <v>26</v>
      </c>
      <c r="K245" s="193"/>
      <c r="L245" s="190"/>
      <c r="M245" s="214">
        <v>500000</v>
      </c>
      <c r="N245" s="175"/>
      <c r="O245" s="177"/>
      <c r="P245" s="10" t="s">
        <v>53</v>
      </c>
      <c r="Q245" s="239">
        <v>41974</v>
      </c>
      <c r="R245" s="181" t="s">
        <v>28</v>
      </c>
      <c r="S245" s="173" t="s">
        <v>29</v>
      </c>
    </row>
    <row r="246" spans="1:19" hidden="1" x14ac:dyDescent="0.25">
      <c r="A246" s="204"/>
      <c r="B246" s="206"/>
      <c r="C246" s="206"/>
      <c r="D246" s="210"/>
      <c r="E246" s="204"/>
      <c r="F246" s="204"/>
      <c r="G246" s="204"/>
      <c r="H246" s="189"/>
      <c r="I246" s="189"/>
      <c r="J246" s="204"/>
      <c r="K246" s="194"/>
      <c r="L246" s="191"/>
      <c r="M246" s="215"/>
      <c r="N246" s="176"/>
      <c r="O246" s="178"/>
      <c r="P246" s="10">
        <v>2014</v>
      </c>
      <c r="Q246" s="240"/>
      <c r="R246" s="182"/>
      <c r="S246" s="174"/>
    </row>
    <row r="247" spans="1:19" ht="15" hidden="1" customHeight="1" x14ac:dyDescent="0.25">
      <c r="A247" s="203">
        <v>112</v>
      </c>
      <c r="B247" s="243" t="s">
        <v>246</v>
      </c>
      <c r="C247" s="243">
        <v>9241331</v>
      </c>
      <c r="D247" s="209" t="s">
        <v>247</v>
      </c>
      <c r="E247" s="203" t="s">
        <v>51</v>
      </c>
      <c r="F247" s="203">
        <v>839</v>
      </c>
      <c r="G247" s="203" t="s">
        <v>97</v>
      </c>
      <c r="H247" s="188">
        <v>1</v>
      </c>
      <c r="I247" s="188">
        <v>4401</v>
      </c>
      <c r="J247" s="203" t="s">
        <v>26</v>
      </c>
      <c r="K247" s="193"/>
      <c r="L247" s="190">
        <v>0</v>
      </c>
      <c r="M247" s="214">
        <v>112000</v>
      </c>
      <c r="N247" s="175">
        <v>112000</v>
      </c>
      <c r="O247" s="177">
        <v>52000</v>
      </c>
      <c r="P247" s="10" t="s">
        <v>53</v>
      </c>
      <c r="Q247" s="239">
        <v>41974</v>
      </c>
      <c r="R247" s="181" t="s">
        <v>28</v>
      </c>
      <c r="S247" s="173" t="s">
        <v>29</v>
      </c>
    </row>
    <row r="248" spans="1:19" hidden="1" x14ac:dyDescent="0.25">
      <c r="A248" s="204"/>
      <c r="B248" s="244"/>
      <c r="C248" s="244"/>
      <c r="D248" s="210"/>
      <c r="E248" s="204"/>
      <c r="F248" s="204"/>
      <c r="G248" s="204"/>
      <c r="H248" s="189"/>
      <c r="I248" s="189"/>
      <c r="J248" s="204"/>
      <c r="K248" s="194"/>
      <c r="L248" s="191"/>
      <c r="M248" s="215"/>
      <c r="N248" s="176"/>
      <c r="O248" s="178"/>
      <c r="P248" s="10">
        <v>2014</v>
      </c>
      <c r="Q248" s="240"/>
      <c r="R248" s="182"/>
      <c r="S248" s="174"/>
    </row>
    <row r="249" spans="1:19" ht="15" hidden="1" customHeight="1" x14ac:dyDescent="0.25">
      <c r="A249" s="203">
        <v>113</v>
      </c>
      <c r="B249" s="243" t="s">
        <v>248</v>
      </c>
      <c r="C249" s="243">
        <v>8514010</v>
      </c>
      <c r="D249" s="209" t="s">
        <v>249</v>
      </c>
      <c r="E249" s="203" t="s">
        <v>51</v>
      </c>
      <c r="F249" s="203">
        <v>839</v>
      </c>
      <c r="G249" s="203" t="s">
        <v>97</v>
      </c>
      <c r="H249" s="188">
        <v>1</v>
      </c>
      <c r="I249" s="188">
        <v>4401</v>
      </c>
      <c r="J249" s="203" t="s">
        <v>26</v>
      </c>
      <c r="K249" s="193"/>
      <c r="L249" s="190">
        <v>0</v>
      </c>
      <c r="M249" s="214">
        <v>492744</v>
      </c>
      <c r="N249" s="175">
        <v>492744</v>
      </c>
      <c r="O249" s="177">
        <v>0</v>
      </c>
      <c r="P249" s="10" t="s">
        <v>27</v>
      </c>
      <c r="Q249" s="239">
        <v>41974</v>
      </c>
      <c r="R249" s="181" t="s">
        <v>28</v>
      </c>
      <c r="S249" s="173" t="s">
        <v>29</v>
      </c>
    </row>
    <row r="250" spans="1:19" hidden="1" x14ac:dyDescent="0.25">
      <c r="A250" s="204"/>
      <c r="B250" s="244"/>
      <c r="C250" s="244"/>
      <c r="D250" s="210"/>
      <c r="E250" s="204"/>
      <c r="F250" s="204"/>
      <c r="G250" s="204"/>
      <c r="H250" s="189"/>
      <c r="I250" s="189"/>
      <c r="J250" s="204"/>
      <c r="K250" s="194"/>
      <c r="L250" s="191"/>
      <c r="M250" s="215"/>
      <c r="N250" s="176"/>
      <c r="O250" s="178"/>
      <c r="P250" s="10">
        <v>2014</v>
      </c>
      <c r="Q250" s="240"/>
      <c r="R250" s="182"/>
      <c r="S250" s="174"/>
    </row>
    <row r="251" spans="1:19" s="6" customFormat="1" ht="15" hidden="1" customHeight="1" x14ac:dyDescent="0.25">
      <c r="A251" s="257"/>
      <c r="B251" s="291" t="s">
        <v>248</v>
      </c>
      <c r="C251" s="291">
        <v>8514010</v>
      </c>
      <c r="D251" s="261" t="s">
        <v>250</v>
      </c>
      <c r="E251" s="257" t="s">
        <v>51</v>
      </c>
      <c r="F251" s="257">
        <v>839</v>
      </c>
      <c r="G251" s="257" t="s">
        <v>97</v>
      </c>
      <c r="H251" s="253">
        <v>1</v>
      </c>
      <c r="I251" s="253">
        <v>4401</v>
      </c>
      <c r="J251" s="257" t="s">
        <v>26</v>
      </c>
      <c r="K251" s="193"/>
      <c r="L251" s="255">
        <v>0</v>
      </c>
      <c r="M251" s="214">
        <v>270600</v>
      </c>
      <c r="N251" s="175">
        <v>270600</v>
      </c>
      <c r="O251" s="177">
        <v>0</v>
      </c>
      <c r="P251" s="18" t="s">
        <v>27</v>
      </c>
      <c r="Q251" s="249">
        <v>41974</v>
      </c>
      <c r="R251" s="251" t="s">
        <v>28</v>
      </c>
      <c r="S251" s="247" t="s">
        <v>29</v>
      </c>
    </row>
    <row r="252" spans="1:19" s="6" customFormat="1" hidden="1" x14ac:dyDescent="0.25">
      <c r="A252" s="258"/>
      <c r="B252" s="292"/>
      <c r="C252" s="292"/>
      <c r="D252" s="262"/>
      <c r="E252" s="258"/>
      <c r="F252" s="258"/>
      <c r="G252" s="258"/>
      <c r="H252" s="254"/>
      <c r="I252" s="254"/>
      <c r="J252" s="258"/>
      <c r="K252" s="194"/>
      <c r="L252" s="256"/>
      <c r="M252" s="215"/>
      <c r="N252" s="176"/>
      <c r="O252" s="178"/>
      <c r="P252" s="18">
        <v>2014</v>
      </c>
      <c r="Q252" s="250"/>
      <c r="R252" s="252"/>
      <c r="S252" s="248"/>
    </row>
    <row r="253" spans="1:19" s="44" customFormat="1" ht="15" hidden="1" customHeight="1" x14ac:dyDescent="0.25">
      <c r="A253" s="181">
        <v>114</v>
      </c>
      <c r="B253" s="287" t="s">
        <v>251</v>
      </c>
      <c r="C253" s="287">
        <v>7424020</v>
      </c>
      <c r="D253" s="289" t="s">
        <v>252</v>
      </c>
      <c r="E253" s="181" t="s">
        <v>51</v>
      </c>
      <c r="F253" s="181">
        <v>839</v>
      </c>
      <c r="G253" s="181" t="s">
        <v>97</v>
      </c>
      <c r="H253" s="173">
        <v>1</v>
      </c>
      <c r="I253" s="173">
        <v>4401</v>
      </c>
      <c r="J253" s="181" t="s">
        <v>26</v>
      </c>
      <c r="K253" s="295"/>
      <c r="L253" s="177">
        <v>0</v>
      </c>
      <c r="M253" s="293">
        <v>140534.46</v>
      </c>
      <c r="N253" s="277">
        <v>140534.46</v>
      </c>
      <c r="O253" s="177">
        <v>127965.1</v>
      </c>
      <c r="P253" s="10" t="s">
        <v>27</v>
      </c>
      <c r="Q253" s="239">
        <v>41974</v>
      </c>
      <c r="R253" s="181" t="s">
        <v>28</v>
      </c>
      <c r="S253" s="173" t="s">
        <v>29</v>
      </c>
    </row>
    <row r="254" spans="1:19" s="44" customFormat="1" hidden="1" x14ac:dyDescent="0.25">
      <c r="A254" s="182"/>
      <c r="B254" s="288"/>
      <c r="C254" s="288"/>
      <c r="D254" s="290"/>
      <c r="E254" s="182"/>
      <c r="F254" s="182"/>
      <c r="G254" s="182"/>
      <c r="H254" s="174"/>
      <c r="I254" s="174"/>
      <c r="J254" s="182"/>
      <c r="K254" s="296"/>
      <c r="L254" s="178"/>
      <c r="M254" s="294"/>
      <c r="N254" s="278"/>
      <c r="O254" s="178"/>
      <c r="P254" s="10">
        <v>2014</v>
      </c>
      <c r="Q254" s="240"/>
      <c r="R254" s="182"/>
      <c r="S254" s="174"/>
    </row>
    <row r="255" spans="1:19" ht="15" hidden="1" customHeight="1" x14ac:dyDescent="0.25">
      <c r="A255" s="203">
        <v>115</v>
      </c>
      <c r="B255" s="243" t="s">
        <v>166</v>
      </c>
      <c r="C255" s="243">
        <v>7423050</v>
      </c>
      <c r="D255" s="209" t="s">
        <v>253</v>
      </c>
      <c r="E255" s="203" t="s">
        <v>51</v>
      </c>
      <c r="F255" s="203">
        <v>839</v>
      </c>
      <c r="G255" s="203" t="s">
        <v>97</v>
      </c>
      <c r="H255" s="188">
        <v>1</v>
      </c>
      <c r="I255" s="188">
        <v>4401</v>
      </c>
      <c r="J255" s="203" t="s">
        <v>26</v>
      </c>
      <c r="K255" s="193"/>
      <c r="L255" s="190">
        <v>0</v>
      </c>
      <c r="M255" s="214">
        <v>360000</v>
      </c>
      <c r="N255" s="175">
        <v>120755</v>
      </c>
      <c r="O255" s="177"/>
      <c r="P255" s="10" t="s">
        <v>65</v>
      </c>
      <c r="Q255" s="239">
        <v>41974</v>
      </c>
      <c r="R255" s="181" t="s">
        <v>28</v>
      </c>
      <c r="S255" s="173" t="s">
        <v>29</v>
      </c>
    </row>
    <row r="256" spans="1:19" hidden="1" x14ac:dyDescent="0.25">
      <c r="A256" s="204"/>
      <c r="B256" s="244"/>
      <c r="C256" s="244"/>
      <c r="D256" s="210"/>
      <c r="E256" s="204"/>
      <c r="F256" s="204"/>
      <c r="G256" s="204"/>
      <c r="H256" s="189"/>
      <c r="I256" s="189"/>
      <c r="J256" s="204"/>
      <c r="K256" s="194"/>
      <c r="L256" s="191"/>
      <c r="M256" s="215"/>
      <c r="N256" s="176"/>
      <c r="O256" s="178"/>
      <c r="P256" s="10">
        <v>2014</v>
      </c>
      <c r="Q256" s="240"/>
      <c r="R256" s="182"/>
      <c r="S256" s="174"/>
    </row>
    <row r="257" spans="1:19" ht="15" hidden="1" customHeight="1" x14ac:dyDescent="0.25">
      <c r="A257" s="203">
        <v>116</v>
      </c>
      <c r="B257" s="243" t="s">
        <v>170</v>
      </c>
      <c r="C257" s="243">
        <v>7423050</v>
      </c>
      <c r="D257" s="209" t="s">
        <v>253</v>
      </c>
      <c r="E257" s="203" t="s">
        <v>51</v>
      </c>
      <c r="F257" s="203">
        <v>839</v>
      </c>
      <c r="G257" s="203" t="s">
        <v>97</v>
      </c>
      <c r="H257" s="188">
        <v>5</v>
      </c>
      <c r="I257" s="188">
        <v>4401</v>
      </c>
      <c r="J257" s="203" t="s">
        <v>26</v>
      </c>
      <c r="K257" s="193"/>
      <c r="L257" s="190">
        <v>0</v>
      </c>
      <c r="M257" s="214">
        <v>250000</v>
      </c>
      <c r="N257" s="175">
        <v>124850</v>
      </c>
      <c r="O257" s="177"/>
      <c r="P257" s="10" t="s">
        <v>36</v>
      </c>
      <c r="Q257" s="239">
        <v>41974</v>
      </c>
      <c r="R257" s="181" t="s">
        <v>28</v>
      </c>
      <c r="S257" s="173" t="s">
        <v>29</v>
      </c>
    </row>
    <row r="258" spans="1:19" hidden="1" x14ac:dyDescent="0.25">
      <c r="A258" s="204"/>
      <c r="B258" s="244"/>
      <c r="C258" s="244"/>
      <c r="D258" s="210"/>
      <c r="E258" s="204"/>
      <c r="F258" s="204"/>
      <c r="G258" s="204"/>
      <c r="H258" s="189"/>
      <c r="I258" s="189"/>
      <c r="J258" s="204"/>
      <c r="K258" s="194"/>
      <c r="L258" s="191"/>
      <c r="M258" s="215"/>
      <c r="N258" s="176"/>
      <c r="O258" s="178"/>
      <c r="P258" s="10">
        <v>2014</v>
      </c>
      <c r="Q258" s="240"/>
      <c r="R258" s="182"/>
      <c r="S258" s="174"/>
    </row>
    <row r="259" spans="1:19" ht="15" hidden="1" customHeight="1" x14ac:dyDescent="0.25">
      <c r="A259" s="203">
        <v>117</v>
      </c>
      <c r="B259" s="205" t="s">
        <v>254</v>
      </c>
      <c r="C259" s="205">
        <v>4510223</v>
      </c>
      <c r="D259" s="209" t="s">
        <v>255</v>
      </c>
      <c r="E259" s="203" t="s">
        <v>51</v>
      </c>
      <c r="F259" s="203">
        <v>839</v>
      </c>
      <c r="G259" s="203" t="s">
        <v>97</v>
      </c>
      <c r="H259" s="188">
        <v>1</v>
      </c>
      <c r="I259" s="188">
        <v>4401</v>
      </c>
      <c r="J259" s="203" t="s">
        <v>26</v>
      </c>
      <c r="K259" s="193"/>
      <c r="L259" s="190">
        <v>0</v>
      </c>
      <c r="M259" s="214">
        <v>458705</v>
      </c>
      <c r="N259" s="175">
        <v>458705</v>
      </c>
      <c r="O259" s="177">
        <v>458705</v>
      </c>
      <c r="P259" s="10" t="s">
        <v>65</v>
      </c>
      <c r="Q259" s="239">
        <v>41974</v>
      </c>
      <c r="R259" s="181" t="s">
        <v>28</v>
      </c>
      <c r="S259" s="173" t="s">
        <v>29</v>
      </c>
    </row>
    <row r="260" spans="1:19" hidden="1" x14ac:dyDescent="0.25">
      <c r="A260" s="204"/>
      <c r="B260" s="206"/>
      <c r="C260" s="206"/>
      <c r="D260" s="210"/>
      <c r="E260" s="204"/>
      <c r="F260" s="204"/>
      <c r="G260" s="204"/>
      <c r="H260" s="189"/>
      <c r="I260" s="189"/>
      <c r="J260" s="204"/>
      <c r="K260" s="194"/>
      <c r="L260" s="191"/>
      <c r="M260" s="215"/>
      <c r="N260" s="176"/>
      <c r="O260" s="178"/>
      <c r="P260" s="10">
        <v>2014</v>
      </c>
      <c r="Q260" s="240"/>
      <c r="R260" s="182"/>
      <c r="S260" s="174"/>
    </row>
    <row r="261" spans="1:19" ht="15" hidden="1" customHeight="1" x14ac:dyDescent="0.25">
      <c r="A261" s="203">
        <v>118</v>
      </c>
      <c r="B261" s="205" t="s">
        <v>256</v>
      </c>
      <c r="C261" s="205">
        <v>4526020</v>
      </c>
      <c r="D261" s="209" t="s">
        <v>257</v>
      </c>
      <c r="E261" s="203" t="s">
        <v>51</v>
      </c>
      <c r="F261" s="203">
        <v>839</v>
      </c>
      <c r="G261" s="203" t="s">
        <v>97</v>
      </c>
      <c r="H261" s="188">
        <v>3</v>
      </c>
      <c r="I261" s="188">
        <v>4401</v>
      </c>
      <c r="J261" s="203" t="s">
        <v>26</v>
      </c>
      <c r="K261" s="193"/>
      <c r="L261" s="190">
        <v>0</v>
      </c>
      <c r="M261" s="214">
        <v>4346437.5599999996</v>
      </c>
      <c r="N261" s="175">
        <v>3606552.8</v>
      </c>
      <c r="O261" s="177">
        <v>1877914.16</v>
      </c>
      <c r="P261" s="10" t="s">
        <v>65</v>
      </c>
      <c r="Q261" s="239">
        <v>41974</v>
      </c>
      <c r="R261" s="181" t="s">
        <v>74</v>
      </c>
      <c r="S261" s="173" t="s">
        <v>29</v>
      </c>
    </row>
    <row r="262" spans="1:19" hidden="1" x14ac:dyDescent="0.25">
      <c r="A262" s="204"/>
      <c r="B262" s="206"/>
      <c r="C262" s="206"/>
      <c r="D262" s="210"/>
      <c r="E262" s="204"/>
      <c r="F262" s="204"/>
      <c r="G262" s="204"/>
      <c r="H262" s="189"/>
      <c r="I262" s="189"/>
      <c r="J262" s="204"/>
      <c r="K262" s="194"/>
      <c r="L262" s="191"/>
      <c r="M262" s="215"/>
      <c r="N262" s="176"/>
      <c r="O262" s="178"/>
      <c r="P262" s="10">
        <v>2014</v>
      </c>
      <c r="Q262" s="240"/>
      <c r="R262" s="182"/>
      <c r="S262" s="174"/>
    </row>
    <row r="263" spans="1:19" ht="15" hidden="1" customHeight="1" x14ac:dyDescent="0.25">
      <c r="A263" s="203">
        <v>119</v>
      </c>
      <c r="B263" s="205" t="s">
        <v>258</v>
      </c>
      <c r="C263" s="205">
        <v>2899030</v>
      </c>
      <c r="D263" s="209" t="s">
        <v>259</v>
      </c>
      <c r="E263" s="203" t="s">
        <v>51</v>
      </c>
      <c r="F263" s="203">
        <v>839</v>
      </c>
      <c r="G263" s="203" t="s">
        <v>97</v>
      </c>
      <c r="H263" s="188">
        <v>1</v>
      </c>
      <c r="I263" s="188">
        <v>4401</v>
      </c>
      <c r="J263" s="203" t="s">
        <v>26</v>
      </c>
      <c r="K263" s="193"/>
      <c r="L263" s="190">
        <v>195760</v>
      </c>
      <c r="M263" s="214">
        <v>200000</v>
      </c>
      <c r="N263" s="175"/>
      <c r="O263" s="177"/>
      <c r="P263" s="10" t="s">
        <v>36</v>
      </c>
      <c r="Q263" s="10" t="s">
        <v>43</v>
      </c>
      <c r="R263" s="181" t="s">
        <v>28</v>
      </c>
      <c r="S263" s="173" t="s">
        <v>29</v>
      </c>
    </row>
    <row r="264" spans="1:19" hidden="1" x14ac:dyDescent="0.25">
      <c r="A264" s="204"/>
      <c r="B264" s="206"/>
      <c r="C264" s="206"/>
      <c r="D264" s="210"/>
      <c r="E264" s="204"/>
      <c r="F264" s="204"/>
      <c r="G264" s="204"/>
      <c r="H264" s="189"/>
      <c r="I264" s="189"/>
      <c r="J264" s="204"/>
      <c r="K264" s="194"/>
      <c r="L264" s="191"/>
      <c r="M264" s="215"/>
      <c r="N264" s="176"/>
      <c r="O264" s="178"/>
      <c r="P264" s="10">
        <v>2014</v>
      </c>
      <c r="Q264" s="10">
        <v>2014</v>
      </c>
      <c r="R264" s="182"/>
      <c r="S264" s="174"/>
    </row>
    <row r="265" spans="1:19" ht="15" hidden="1" customHeight="1" x14ac:dyDescent="0.25">
      <c r="A265" s="203">
        <v>120</v>
      </c>
      <c r="B265" s="205">
        <v>41665</v>
      </c>
      <c r="C265" s="205">
        <v>2619000</v>
      </c>
      <c r="D265" s="209" t="s">
        <v>260</v>
      </c>
      <c r="E265" s="203" t="s">
        <v>51</v>
      </c>
      <c r="F265" s="203">
        <v>839</v>
      </c>
      <c r="G265" s="203" t="s">
        <v>97</v>
      </c>
      <c r="H265" s="188">
        <v>89</v>
      </c>
      <c r="I265" s="188">
        <v>4401</v>
      </c>
      <c r="J265" s="203" t="s">
        <v>26</v>
      </c>
      <c r="K265" s="193"/>
      <c r="L265" s="190">
        <v>0</v>
      </c>
      <c r="M265" s="214">
        <v>412997</v>
      </c>
      <c r="N265" s="175">
        <v>412997.64</v>
      </c>
      <c r="O265" s="177">
        <v>178287.48</v>
      </c>
      <c r="P265" s="10" t="s">
        <v>65</v>
      </c>
      <c r="Q265" s="10" t="s">
        <v>43</v>
      </c>
      <c r="R265" s="181" t="s">
        <v>28</v>
      </c>
      <c r="S265" s="173" t="s">
        <v>29</v>
      </c>
    </row>
    <row r="266" spans="1:19" hidden="1" x14ac:dyDescent="0.25">
      <c r="A266" s="204"/>
      <c r="B266" s="206"/>
      <c r="C266" s="206"/>
      <c r="D266" s="210"/>
      <c r="E266" s="204"/>
      <c r="F266" s="204"/>
      <c r="G266" s="204"/>
      <c r="H266" s="189"/>
      <c r="I266" s="189"/>
      <c r="J266" s="204"/>
      <c r="K266" s="194"/>
      <c r="L266" s="191"/>
      <c r="M266" s="215"/>
      <c r="N266" s="176"/>
      <c r="O266" s="178"/>
      <c r="P266" s="10">
        <v>2014</v>
      </c>
      <c r="Q266" s="10">
        <v>2014</v>
      </c>
      <c r="R266" s="182"/>
      <c r="S266" s="174"/>
    </row>
    <row r="267" spans="1:19" ht="15" hidden="1" customHeight="1" x14ac:dyDescent="0.25">
      <c r="A267" s="203">
        <v>121</v>
      </c>
      <c r="B267" s="205" t="s">
        <v>261</v>
      </c>
      <c r="C267" s="205">
        <v>6100000</v>
      </c>
      <c r="D267" s="209" t="s">
        <v>262</v>
      </c>
      <c r="E267" s="203" t="s">
        <v>51</v>
      </c>
      <c r="F267" s="203">
        <v>839</v>
      </c>
      <c r="G267" s="203" t="s">
        <v>97</v>
      </c>
      <c r="H267" s="188">
        <v>2</v>
      </c>
      <c r="I267" s="188">
        <v>4401</v>
      </c>
      <c r="J267" s="203" t="s">
        <v>26</v>
      </c>
      <c r="K267" s="193"/>
      <c r="L267" s="190">
        <v>16886660</v>
      </c>
      <c r="M267" s="214">
        <v>0</v>
      </c>
      <c r="N267" s="175"/>
      <c r="O267" s="177"/>
      <c r="P267" s="10" t="s">
        <v>65</v>
      </c>
      <c r="Q267" s="10" t="s">
        <v>43</v>
      </c>
      <c r="R267" s="181" t="s">
        <v>28</v>
      </c>
      <c r="S267" s="173" t="s">
        <v>29</v>
      </c>
    </row>
    <row r="268" spans="1:19" hidden="1" x14ac:dyDescent="0.25">
      <c r="A268" s="204"/>
      <c r="B268" s="206"/>
      <c r="C268" s="206"/>
      <c r="D268" s="210"/>
      <c r="E268" s="204"/>
      <c r="F268" s="204"/>
      <c r="G268" s="204"/>
      <c r="H268" s="189"/>
      <c r="I268" s="189"/>
      <c r="J268" s="204"/>
      <c r="K268" s="194"/>
      <c r="L268" s="191"/>
      <c r="M268" s="215"/>
      <c r="N268" s="176"/>
      <c r="O268" s="178"/>
      <c r="P268" s="10">
        <v>2014</v>
      </c>
      <c r="Q268" s="10">
        <v>2014</v>
      </c>
      <c r="R268" s="182"/>
      <c r="S268" s="174"/>
    </row>
    <row r="269" spans="1:19" ht="15" hidden="1" customHeight="1" x14ac:dyDescent="0.25">
      <c r="A269" s="203">
        <v>122</v>
      </c>
      <c r="B269" s="205" t="s">
        <v>263</v>
      </c>
      <c r="C269" s="205">
        <v>7492089</v>
      </c>
      <c r="D269" s="209" t="s">
        <v>264</v>
      </c>
      <c r="E269" s="203" t="s">
        <v>51</v>
      </c>
      <c r="F269" s="203">
        <v>839</v>
      </c>
      <c r="G269" s="203" t="s">
        <v>97</v>
      </c>
      <c r="H269" s="188">
        <v>1</v>
      </c>
      <c r="I269" s="188">
        <v>4401</v>
      </c>
      <c r="J269" s="203" t="s">
        <v>26</v>
      </c>
      <c r="K269" s="193"/>
      <c r="L269" s="190">
        <v>0</v>
      </c>
      <c r="M269" s="214">
        <v>250000</v>
      </c>
      <c r="N269" s="175">
        <v>250000</v>
      </c>
      <c r="O269" s="177">
        <f>32140+92100</f>
        <v>124240</v>
      </c>
      <c r="P269" s="10" t="s">
        <v>35</v>
      </c>
      <c r="Q269" s="10" t="s">
        <v>43</v>
      </c>
      <c r="R269" s="181" t="s">
        <v>28</v>
      </c>
      <c r="S269" s="173" t="s">
        <v>29</v>
      </c>
    </row>
    <row r="270" spans="1:19" hidden="1" x14ac:dyDescent="0.25">
      <c r="A270" s="204"/>
      <c r="B270" s="206"/>
      <c r="C270" s="206"/>
      <c r="D270" s="210"/>
      <c r="E270" s="204"/>
      <c r="F270" s="204"/>
      <c r="G270" s="204"/>
      <c r="H270" s="189"/>
      <c r="I270" s="189"/>
      <c r="J270" s="204"/>
      <c r="K270" s="194"/>
      <c r="L270" s="191"/>
      <c r="M270" s="215"/>
      <c r="N270" s="176"/>
      <c r="O270" s="178"/>
      <c r="P270" s="10">
        <v>2014</v>
      </c>
      <c r="Q270" s="10">
        <v>2014</v>
      </c>
      <c r="R270" s="182"/>
      <c r="S270" s="174"/>
    </row>
    <row r="271" spans="1:19" s="44" customFormat="1" ht="15" hidden="1" customHeight="1" x14ac:dyDescent="0.25">
      <c r="A271" s="181">
        <v>123</v>
      </c>
      <c r="B271" s="299" t="s">
        <v>265</v>
      </c>
      <c r="C271" s="299">
        <v>5262410</v>
      </c>
      <c r="D271" s="289" t="s">
        <v>266</v>
      </c>
      <c r="E271" s="181" t="s">
        <v>51</v>
      </c>
      <c r="F271" s="181">
        <v>839</v>
      </c>
      <c r="G271" s="181" t="s">
        <v>97</v>
      </c>
      <c r="H271" s="173">
        <v>23</v>
      </c>
      <c r="I271" s="173">
        <v>4401</v>
      </c>
      <c r="J271" s="181" t="s">
        <v>26</v>
      </c>
      <c r="K271" s="295"/>
      <c r="L271" s="177">
        <v>0</v>
      </c>
      <c r="M271" s="293">
        <v>102300</v>
      </c>
      <c r="N271" s="277">
        <v>102300</v>
      </c>
      <c r="O271" s="177">
        <v>102300</v>
      </c>
      <c r="P271" s="10" t="s">
        <v>65</v>
      </c>
      <c r="Q271" s="10" t="s">
        <v>43</v>
      </c>
      <c r="R271" s="181" t="s">
        <v>28</v>
      </c>
      <c r="S271" s="173" t="s">
        <v>29</v>
      </c>
    </row>
    <row r="272" spans="1:19" s="44" customFormat="1" hidden="1" x14ac:dyDescent="0.25">
      <c r="A272" s="182"/>
      <c r="B272" s="300"/>
      <c r="C272" s="300"/>
      <c r="D272" s="290"/>
      <c r="E272" s="182"/>
      <c r="F272" s="182"/>
      <c r="G272" s="182"/>
      <c r="H272" s="174"/>
      <c r="I272" s="174"/>
      <c r="J272" s="182"/>
      <c r="K272" s="296"/>
      <c r="L272" s="178"/>
      <c r="M272" s="294"/>
      <c r="N272" s="278"/>
      <c r="O272" s="178"/>
      <c r="P272" s="10">
        <v>2014</v>
      </c>
      <c r="Q272" s="10">
        <v>2014</v>
      </c>
      <c r="R272" s="182"/>
      <c r="S272" s="174"/>
    </row>
    <row r="273" spans="1:19" ht="15" hidden="1" customHeight="1" x14ac:dyDescent="0.25">
      <c r="A273" s="203">
        <v>124</v>
      </c>
      <c r="B273" s="205" t="s">
        <v>229</v>
      </c>
      <c r="C273" s="205">
        <v>4540020</v>
      </c>
      <c r="D273" s="209" t="s">
        <v>267</v>
      </c>
      <c r="E273" s="203" t="s">
        <v>51</v>
      </c>
      <c r="F273" s="203">
        <v>839</v>
      </c>
      <c r="G273" s="203" t="s">
        <v>97</v>
      </c>
      <c r="H273" s="188">
        <v>1</v>
      </c>
      <c r="I273" s="188">
        <v>4401</v>
      </c>
      <c r="J273" s="203" t="s">
        <v>26</v>
      </c>
      <c r="K273" s="193"/>
      <c r="L273" s="190">
        <v>14000000</v>
      </c>
      <c r="M273" s="214">
        <v>548266.02</v>
      </c>
      <c r="N273" s="175">
        <v>548266.02</v>
      </c>
      <c r="O273" s="177">
        <v>373833.82</v>
      </c>
      <c r="P273" s="10" t="s">
        <v>53</v>
      </c>
      <c r="Q273" s="239">
        <v>41974</v>
      </c>
      <c r="R273" s="181" t="s">
        <v>28</v>
      </c>
      <c r="S273" s="173" t="s">
        <v>29</v>
      </c>
    </row>
    <row r="274" spans="1:19" hidden="1" x14ac:dyDescent="0.25">
      <c r="A274" s="204"/>
      <c r="B274" s="206"/>
      <c r="C274" s="206"/>
      <c r="D274" s="210"/>
      <c r="E274" s="204"/>
      <c r="F274" s="204"/>
      <c r="G274" s="204"/>
      <c r="H274" s="189"/>
      <c r="I274" s="189"/>
      <c r="J274" s="204"/>
      <c r="K274" s="194"/>
      <c r="L274" s="191"/>
      <c r="M274" s="215"/>
      <c r="N274" s="176"/>
      <c r="O274" s="178"/>
      <c r="P274" s="10">
        <v>2014</v>
      </c>
      <c r="Q274" s="240"/>
      <c r="R274" s="182"/>
      <c r="S274" s="174"/>
    </row>
    <row r="275" spans="1:19" s="6" customFormat="1" ht="15" hidden="1" customHeight="1" x14ac:dyDescent="0.25">
      <c r="A275" s="257">
        <v>123</v>
      </c>
      <c r="B275" s="259" t="s">
        <v>172</v>
      </c>
      <c r="C275" s="259" t="s">
        <v>268</v>
      </c>
      <c r="D275" s="261" t="s">
        <v>269</v>
      </c>
      <c r="E275" s="257" t="s">
        <v>51</v>
      </c>
      <c r="F275" s="257">
        <v>839</v>
      </c>
      <c r="G275" s="257" t="s">
        <v>97</v>
      </c>
      <c r="H275" s="253">
        <v>1</v>
      </c>
      <c r="I275" s="253">
        <v>4401</v>
      </c>
      <c r="J275" s="257" t="s">
        <v>26</v>
      </c>
      <c r="K275" s="193"/>
      <c r="L275" s="255"/>
      <c r="M275" s="214">
        <v>299052</v>
      </c>
      <c r="N275" s="175">
        <v>299052</v>
      </c>
      <c r="O275" s="177">
        <v>299052</v>
      </c>
      <c r="P275" s="18" t="s">
        <v>65</v>
      </c>
      <c r="Q275" s="249">
        <v>41974</v>
      </c>
      <c r="R275" s="251" t="s">
        <v>28</v>
      </c>
      <c r="S275" s="247" t="s">
        <v>29</v>
      </c>
    </row>
    <row r="276" spans="1:19" s="6" customFormat="1" hidden="1" x14ac:dyDescent="0.25">
      <c r="A276" s="258"/>
      <c r="B276" s="260"/>
      <c r="C276" s="260"/>
      <c r="D276" s="262"/>
      <c r="E276" s="258"/>
      <c r="F276" s="258"/>
      <c r="G276" s="258"/>
      <c r="H276" s="254"/>
      <c r="I276" s="254"/>
      <c r="J276" s="258"/>
      <c r="K276" s="194"/>
      <c r="L276" s="256"/>
      <c r="M276" s="215"/>
      <c r="N276" s="176"/>
      <c r="O276" s="178"/>
      <c r="P276" s="18">
        <v>2014</v>
      </c>
      <c r="Q276" s="250"/>
      <c r="R276" s="252"/>
      <c r="S276" s="248"/>
    </row>
    <row r="277" spans="1:19" s="6" customFormat="1" ht="15" hidden="1" customHeight="1" x14ac:dyDescent="0.25">
      <c r="A277" s="257">
        <v>124</v>
      </c>
      <c r="B277" s="259" t="s">
        <v>170</v>
      </c>
      <c r="C277" s="259" t="s">
        <v>270</v>
      </c>
      <c r="D277" s="261" t="s">
        <v>271</v>
      </c>
      <c r="E277" s="257" t="s">
        <v>51</v>
      </c>
      <c r="F277" s="257">
        <v>839</v>
      </c>
      <c r="G277" s="257" t="s">
        <v>97</v>
      </c>
      <c r="H277" s="253">
        <v>1</v>
      </c>
      <c r="I277" s="253">
        <v>4401</v>
      </c>
      <c r="J277" s="257" t="s">
        <v>26</v>
      </c>
      <c r="K277" s="193"/>
      <c r="L277" s="255"/>
      <c r="M277" s="214">
        <v>126305.78</v>
      </c>
      <c r="N277" s="175">
        <v>126305.78</v>
      </c>
      <c r="O277" s="177">
        <v>0</v>
      </c>
      <c r="P277" s="18" t="s">
        <v>35</v>
      </c>
      <c r="Q277" s="249">
        <v>41974</v>
      </c>
      <c r="R277" s="251" t="s">
        <v>28</v>
      </c>
      <c r="S277" s="247" t="s">
        <v>29</v>
      </c>
    </row>
    <row r="278" spans="1:19" s="6" customFormat="1" hidden="1" x14ac:dyDescent="0.25">
      <c r="A278" s="258"/>
      <c r="B278" s="260"/>
      <c r="C278" s="260"/>
      <c r="D278" s="262"/>
      <c r="E278" s="258"/>
      <c r="F278" s="258"/>
      <c r="G278" s="258"/>
      <c r="H278" s="254"/>
      <c r="I278" s="254"/>
      <c r="J278" s="258"/>
      <c r="K278" s="194"/>
      <c r="L278" s="256"/>
      <c r="M278" s="215"/>
      <c r="N278" s="176"/>
      <c r="O278" s="178"/>
      <c r="P278" s="18">
        <v>2014</v>
      </c>
      <c r="Q278" s="250"/>
      <c r="R278" s="252"/>
      <c r="S278" s="248"/>
    </row>
    <row r="279" spans="1:19" s="6" customFormat="1" ht="15" hidden="1" customHeight="1" x14ac:dyDescent="0.25">
      <c r="A279" s="257">
        <v>125</v>
      </c>
      <c r="B279" s="259" t="s">
        <v>170</v>
      </c>
      <c r="C279" s="259" t="s">
        <v>270</v>
      </c>
      <c r="D279" s="261" t="s">
        <v>272</v>
      </c>
      <c r="E279" s="257" t="s">
        <v>51</v>
      </c>
      <c r="F279" s="257">
        <v>839</v>
      </c>
      <c r="G279" s="257" t="s">
        <v>97</v>
      </c>
      <c r="H279" s="253">
        <v>1</v>
      </c>
      <c r="I279" s="253">
        <v>4401</v>
      </c>
      <c r="J279" s="257" t="s">
        <v>26</v>
      </c>
      <c r="K279" s="193"/>
      <c r="L279" s="255"/>
      <c r="M279" s="214">
        <v>150099.16</v>
      </c>
      <c r="N279" s="175">
        <v>150099.16</v>
      </c>
      <c r="O279" s="177">
        <v>150099.16</v>
      </c>
      <c r="P279" s="18" t="s">
        <v>35</v>
      </c>
      <c r="Q279" s="249">
        <v>41974</v>
      </c>
      <c r="R279" s="251" t="s">
        <v>28</v>
      </c>
      <c r="S279" s="247" t="s">
        <v>29</v>
      </c>
    </row>
    <row r="280" spans="1:19" s="6" customFormat="1" hidden="1" x14ac:dyDescent="0.25">
      <c r="A280" s="258"/>
      <c r="B280" s="260"/>
      <c r="C280" s="260"/>
      <c r="D280" s="262"/>
      <c r="E280" s="258"/>
      <c r="F280" s="258"/>
      <c r="G280" s="258"/>
      <c r="H280" s="254"/>
      <c r="I280" s="254"/>
      <c r="J280" s="258"/>
      <c r="K280" s="194"/>
      <c r="L280" s="256"/>
      <c r="M280" s="215"/>
      <c r="N280" s="176"/>
      <c r="O280" s="178"/>
      <c r="P280" s="18">
        <v>2014</v>
      </c>
      <c r="Q280" s="250"/>
      <c r="R280" s="252"/>
      <c r="S280" s="248"/>
    </row>
    <row r="281" spans="1:19" s="6" customFormat="1" ht="15" hidden="1" customHeight="1" x14ac:dyDescent="0.25">
      <c r="A281" s="257">
        <v>126</v>
      </c>
      <c r="B281" s="259" t="s">
        <v>170</v>
      </c>
      <c r="C281" s="259" t="s">
        <v>270</v>
      </c>
      <c r="D281" s="261" t="s">
        <v>273</v>
      </c>
      <c r="E281" s="257" t="s">
        <v>51</v>
      </c>
      <c r="F281" s="257">
        <v>839</v>
      </c>
      <c r="G281" s="257" t="s">
        <v>97</v>
      </c>
      <c r="H281" s="253">
        <v>1</v>
      </c>
      <c r="I281" s="253">
        <v>4401</v>
      </c>
      <c r="J281" s="257" t="s">
        <v>26</v>
      </c>
      <c r="K281" s="193"/>
      <c r="L281" s="255"/>
      <c r="M281" s="214">
        <v>101474.59</v>
      </c>
      <c r="N281" s="175">
        <v>101474.59</v>
      </c>
      <c r="O281" s="177">
        <v>0</v>
      </c>
      <c r="P281" s="18" t="s">
        <v>35</v>
      </c>
      <c r="Q281" s="249">
        <v>41974</v>
      </c>
      <c r="R281" s="251" t="s">
        <v>28</v>
      </c>
      <c r="S281" s="247" t="s">
        <v>29</v>
      </c>
    </row>
    <row r="282" spans="1:19" s="6" customFormat="1" hidden="1" x14ac:dyDescent="0.25">
      <c r="A282" s="258"/>
      <c r="B282" s="260"/>
      <c r="C282" s="260"/>
      <c r="D282" s="262"/>
      <c r="E282" s="258"/>
      <c r="F282" s="258"/>
      <c r="G282" s="258"/>
      <c r="H282" s="254"/>
      <c r="I282" s="254"/>
      <c r="J282" s="258"/>
      <c r="K282" s="194"/>
      <c r="L282" s="256"/>
      <c r="M282" s="215"/>
      <c r="N282" s="176"/>
      <c r="O282" s="178"/>
      <c r="P282" s="18">
        <v>2014</v>
      </c>
      <c r="Q282" s="250"/>
      <c r="R282" s="252"/>
      <c r="S282" s="248"/>
    </row>
    <row r="283" spans="1:19" s="6" customFormat="1" ht="25.5" hidden="1" customHeight="1" x14ac:dyDescent="0.25">
      <c r="A283" s="257">
        <v>127</v>
      </c>
      <c r="B283" s="259" t="s">
        <v>274</v>
      </c>
      <c r="C283" s="259" t="s">
        <v>275</v>
      </c>
      <c r="D283" s="261" t="s">
        <v>276</v>
      </c>
      <c r="E283" s="257" t="s">
        <v>51</v>
      </c>
      <c r="F283" s="257">
        <v>839</v>
      </c>
      <c r="G283" s="257" t="s">
        <v>97</v>
      </c>
      <c r="H283" s="253">
        <v>1</v>
      </c>
      <c r="I283" s="253">
        <v>4401</v>
      </c>
      <c r="J283" s="257" t="s">
        <v>26</v>
      </c>
      <c r="K283" s="193"/>
      <c r="L283" s="255"/>
      <c r="M283" s="214">
        <v>108945</v>
      </c>
      <c r="N283" s="175">
        <v>108945</v>
      </c>
      <c r="O283" s="177">
        <v>56000</v>
      </c>
      <c r="P283" s="18" t="s">
        <v>48</v>
      </c>
      <c r="Q283" s="249">
        <v>41974</v>
      </c>
      <c r="R283" s="251" t="s">
        <v>28</v>
      </c>
      <c r="S283" s="247" t="s">
        <v>29</v>
      </c>
    </row>
    <row r="284" spans="1:19" s="6" customFormat="1" hidden="1" x14ac:dyDescent="0.25">
      <c r="A284" s="258"/>
      <c r="B284" s="260"/>
      <c r="C284" s="260"/>
      <c r="D284" s="262"/>
      <c r="E284" s="258"/>
      <c r="F284" s="258"/>
      <c r="G284" s="258"/>
      <c r="H284" s="254"/>
      <c r="I284" s="254"/>
      <c r="J284" s="258"/>
      <c r="K284" s="194"/>
      <c r="L284" s="256"/>
      <c r="M284" s="215"/>
      <c r="N284" s="176"/>
      <c r="O284" s="178"/>
      <c r="P284" s="18">
        <v>2014</v>
      </c>
      <c r="Q284" s="250"/>
      <c r="R284" s="252"/>
      <c r="S284" s="248"/>
    </row>
    <row r="285" spans="1:19" s="6" customFormat="1" ht="25.5" hidden="1" customHeight="1" x14ac:dyDescent="0.25">
      <c r="A285" s="257">
        <v>128</v>
      </c>
      <c r="B285" s="259" t="s">
        <v>241</v>
      </c>
      <c r="C285" s="259" t="s">
        <v>277</v>
      </c>
      <c r="D285" s="261" t="s">
        <v>278</v>
      </c>
      <c r="E285" s="257" t="s">
        <v>51</v>
      </c>
      <c r="F285" s="257">
        <v>839</v>
      </c>
      <c r="G285" s="257" t="s">
        <v>97</v>
      </c>
      <c r="H285" s="253">
        <v>1</v>
      </c>
      <c r="I285" s="253">
        <v>4401</v>
      </c>
      <c r="J285" s="257" t="s">
        <v>26</v>
      </c>
      <c r="K285" s="193"/>
      <c r="L285" s="255"/>
      <c r="M285" s="214">
        <v>373009.8</v>
      </c>
      <c r="N285" s="175">
        <v>373009.8</v>
      </c>
      <c r="O285" s="177">
        <v>373009.8</v>
      </c>
      <c r="P285" s="18" t="s">
        <v>65</v>
      </c>
      <c r="Q285" s="249">
        <v>41974</v>
      </c>
      <c r="R285" s="251" t="s">
        <v>28</v>
      </c>
      <c r="S285" s="247" t="s">
        <v>29</v>
      </c>
    </row>
    <row r="286" spans="1:19" s="6" customFormat="1" hidden="1" x14ac:dyDescent="0.25">
      <c r="A286" s="258"/>
      <c r="B286" s="260"/>
      <c r="C286" s="260"/>
      <c r="D286" s="262"/>
      <c r="E286" s="258"/>
      <c r="F286" s="258"/>
      <c r="G286" s="258"/>
      <c r="H286" s="254"/>
      <c r="I286" s="254"/>
      <c r="J286" s="258"/>
      <c r="K286" s="194"/>
      <c r="L286" s="256"/>
      <c r="M286" s="215"/>
      <c r="N286" s="176"/>
      <c r="O286" s="178"/>
      <c r="P286" s="18">
        <v>2014</v>
      </c>
      <c r="Q286" s="250"/>
      <c r="R286" s="252"/>
      <c r="S286" s="248"/>
    </row>
    <row r="287" spans="1:19" s="6" customFormat="1" ht="25.5" hidden="1" customHeight="1" x14ac:dyDescent="0.25">
      <c r="A287" s="257">
        <v>129</v>
      </c>
      <c r="B287" s="259" t="s">
        <v>229</v>
      </c>
      <c r="C287" s="259" t="s">
        <v>279</v>
      </c>
      <c r="D287" s="261" t="s">
        <v>280</v>
      </c>
      <c r="E287" s="257" t="s">
        <v>51</v>
      </c>
      <c r="F287" s="257">
        <v>839</v>
      </c>
      <c r="G287" s="257" t="s">
        <v>97</v>
      </c>
      <c r="H287" s="253">
        <v>1</v>
      </c>
      <c r="I287" s="253">
        <v>4401</v>
      </c>
      <c r="J287" s="257" t="s">
        <v>26</v>
      </c>
      <c r="K287" s="193"/>
      <c r="L287" s="255"/>
      <c r="M287" s="214">
        <v>187121.69</v>
      </c>
      <c r="N287" s="175">
        <v>187121.69</v>
      </c>
      <c r="O287" s="177">
        <v>280681.69</v>
      </c>
      <c r="P287" s="18" t="s">
        <v>35</v>
      </c>
      <c r="Q287" s="249">
        <v>41974</v>
      </c>
      <c r="R287" s="251" t="s">
        <v>28</v>
      </c>
      <c r="S287" s="247" t="s">
        <v>29</v>
      </c>
    </row>
    <row r="288" spans="1:19" s="6" customFormat="1" hidden="1" x14ac:dyDescent="0.25">
      <c r="A288" s="258"/>
      <c r="B288" s="260"/>
      <c r="C288" s="260"/>
      <c r="D288" s="262"/>
      <c r="E288" s="258"/>
      <c r="F288" s="258"/>
      <c r="G288" s="258"/>
      <c r="H288" s="254"/>
      <c r="I288" s="254"/>
      <c r="J288" s="258"/>
      <c r="K288" s="194"/>
      <c r="L288" s="256"/>
      <c r="M288" s="215"/>
      <c r="N288" s="176"/>
      <c r="O288" s="178"/>
      <c r="P288" s="18">
        <v>2014</v>
      </c>
      <c r="Q288" s="250"/>
      <c r="R288" s="252"/>
      <c r="S288" s="248"/>
    </row>
    <row r="289" spans="1:19" s="6" customFormat="1" ht="25.5" hidden="1" customHeight="1" x14ac:dyDescent="0.25">
      <c r="A289" s="257">
        <v>130</v>
      </c>
      <c r="B289" s="259" t="s">
        <v>281</v>
      </c>
      <c r="C289" s="259" t="s">
        <v>282</v>
      </c>
      <c r="D289" s="261" t="s">
        <v>283</v>
      </c>
      <c r="E289" s="257" t="s">
        <v>51</v>
      </c>
      <c r="F289" s="257">
        <v>839</v>
      </c>
      <c r="G289" s="257" t="s">
        <v>97</v>
      </c>
      <c r="H289" s="253">
        <v>1</v>
      </c>
      <c r="I289" s="253">
        <v>4401</v>
      </c>
      <c r="J289" s="257" t="s">
        <v>26</v>
      </c>
      <c r="K289" s="193"/>
      <c r="L289" s="255"/>
      <c r="M289" s="214">
        <v>179400</v>
      </c>
      <c r="N289" s="175">
        <v>179400</v>
      </c>
      <c r="O289" s="177">
        <v>179400</v>
      </c>
      <c r="P289" s="18" t="s">
        <v>48</v>
      </c>
      <c r="Q289" s="249">
        <v>41974</v>
      </c>
      <c r="R289" s="251" t="s">
        <v>28</v>
      </c>
      <c r="S289" s="247" t="s">
        <v>29</v>
      </c>
    </row>
    <row r="290" spans="1:19" s="6" customFormat="1" hidden="1" x14ac:dyDescent="0.25">
      <c r="A290" s="258"/>
      <c r="B290" s="260"/>
      <c r="C290" s="260"/>
      <c r="D290" s="262"/>
      <c r="E290" s="258"/>
      <c r="F290" s="258"/>
      <c r="G290" s="258"/>
      <c r="H290" s="254"/>
      <c r="I290" s="254"/>
      <c r="J290" s="258"/>
      <c r="K290" s="194"/>
      <c r="L290" s="256"/>
      <c r="M290" s="215"/>
      <c r="N290" s="176"/>
      <c r="O290" s="178"/>
      <c r="P290" s="18">
        <v>2014</v>
      </c>
      <c r="Q290" s="250"/>
      <c r="R290" s="252"/>
      <c r="S290" s="248"/>
    </row>
    <row r="291" spans="1:19" s="6" customFormat="1" ht="25.5" hidden="1" customHeight="1" x14ac:dyDescent="0.25">
      <c r="A291" s="257">
        <v>131</v>
      </c>
      <c r="B291" s="259" t="s">
        <v>229</v>
      </c>
      <c r="C291" s="259" t="s">
        <v>279</v>
      </c>
      <c r="D291" s="261" t="s">
        <v>284</v>
      </c>
      <c r="E291" s="257" t="s">
        <v>51</v>
      </c>
      <c r="F291" s="257">
        <v>839</v>
      </c>
      <c r="G291" s="257" t="s">
        <v>97</v>
      </c>
      <c r="H291" s="253">
        <v>1</v>
      </c>
      <c r="I291" s="253">
        <v>4401</v>
      </c>
      <c r="J291" s="257" t="s">
        <v>26</v>
      </c>
      <c r="K291" s="193"/>
      <c r="L291" s="255"/>
      <c r="M291" s="214">
        <v>1000000</v>
      </c>
      <c r="N291" s="175">
        <v>745974.59</v>
      </c>
      <c r="O291" s="177">
        <f>51700.74+563034.21</f>
        <v>614734.94999999995</v>
      </c>
      <c r="P291" s="18" t="s">
        <v>202</v>
      </c>
      <c r="Q291" s="249">
        <v>41974</v>
      </c>
      <c r="R291" s="251" t="s">
        <v>28</v>
      </c>
      <c r="S291" s="247" t="s">
        <v>29</v>
      </c>
    </row>
    <row r="292" spans="1:19" s="6" customFormat="1" hidden="1" x14ac:dyDescent="0.25">
      <c r="A292" s="258"/>
      <c r="B292" s="260"/>
      <c r="C292" s="260"/>
      <c r="D292" s="262"/>
      <c r="E292" s="258"/>
      <c r="F292" s="258"/>
      <c r="G292" s="258"/>
      <c r="H292" s="254"/>
      <c r="I292" s="254"/>
      <c r="J292" s="258"/>
      <c r="K292" s="194"/>
      <c r="L292" s="256"/>
      <c r="M292" s="215"/>
      <c r="N292" s="176"/>
      <c r="O292" s="178"/>
      <c r="P292" s="18">
        <v>2014</v>
      </c>
      <c r="Q292" s="250"/>
      <c r="R292" s="252"/>
      <c r="S292" s="248"/>
    </row>
    <row r="293" spans="1:19" s="8" customFormat="1" ht="25.5" hidden="1" customHeight="1" x14ac:dyDescent="0.25">
      <c r="A293" s="271"/>
      <c r="B293" s="273" t="s">
        <v>229</v>
      </c>
      <c r="C293" s="273" t="s">
        <v>279</v>
      </c>
      <c r="D293" s="275" t="s">
        <v>285</v>
      </c>
      <c r="E293" s="271" t="s">
        <v>51</v>
      </c>
      <c r="F293" s="271">
        <v>839</v>
      </c>
      <c r="G293" s="271" t="s">
        <v>97</v>
      </c>
      <c r="H293" s="269">
        <v>1</v>
      </c>
      <c r="I293" s="269">
        <v>4401</v>
      </c>
      <c r="J293" s="271" t="s">
        <v>26</v>
      </c>
      <c r="K293" s="193"/>
      <c r="L293" s="175"/>
      <c r="M293" s="214">
        <v>306910</v>
      </c>
      <c r="N293" s="175">
        <v>306910</v>
      </c>
      <c r="O293" s="177">
        <v>306910</v>
      </c>
      <c r="P293" s="19"/>
      <c r="Q293" s="265"/>
      <c r="R293" s="267"/>
      <c r="S293" s="263"/>
    </row>
    <row r="294" spans="1:19" s="8" customFormat="1" hidden="1" x14ac:dyDescent="0.25">
      <c r="A294" s="272"/>
      <c r="B294" s="274"/>
      <c r="C294" s="274"/>
      <c r="D294" s="276"/>
      <c r="E294" s="272"/>
      <c r="F294" s="272"/>
      <c r="G294" s="272"/>
      <c r="H294" s="270"/>
      <c r="I294" s="270"/>
      <c r="J294" s="272"/>
      <c r="K294" s="194"/>
      <c r="L294" s="176"/>
      <c r="M294" s="215"/>
      <c r="N294" s="176"/>
      <c r="O294" s="178"/>
      <c r="P294" s="19"/>
      <c r="Q294" s="266"/>
      <c r="R294" s="268"/>
      <c r="S294" s="264"/>
    </row>
    <row r="295" spans="1:19" s="8" customFormat="1" ht="25.5" hidden="1" customHeight="1" x14ac:dyDescent="0.25">
      <c r="A295" s="271"/>
      <c r="B295" s="273" t="s">
        <v>254</v>
      </c>
      <c r="C295" s="273" t="s">
        <v>286</v>
      </c>
      <c r="D295" s="275" t="s">
        <v>287</v>
      </c>
      <c r="E295" s="271" t="s">
        <v>51</v>
      </c>
      <c r="F295" s="271">
        <v>839</v>
      </c>
      <c r="G295" s="271" t="s">
        <v>97</v>
      </c>
      <c r="H295" s="269">
        <v>1</v>
      </c>
      <c r="I295" s="269">
        <v>4401</v>
      </c>
      <c r="J295" s="271" t="s">
        <v>26</v>
      </c>
      <c r="K295" s="193"/>
      <c r="L295" s="175"/>
      <c r="M295" s="214">
        <v>154378</v>
      </c>
      <c r="N295" s="175">
        <v>154378</v>
      </c>
      <c r="O295" s="177">
        <v>154378</v>
      </c>
      <c r="P295" s="19"/>
      <c r="Q295" s="265"/>
      <c r="R295" s="267"/>
      <c r="S295" s="263"/>
    </row>
    <row r="296" spans="1:19" s="8" customFormat="1" hidden="1" x14ac:dyDescent="0.25">
      <c r="A296" s="272"/>
      <c r="B296" s="274"/>
      <c r="C296" s="274"/>
      <c r="D296" s="276"/>
      <c r="E296" s="272"/>
      <c r="F296" s="272"/>
      <c r="G296" s="272"/>
      <c r="H296" s="270"/>
      <c r="I296" s="270"/>
      <c r="J296" s="272"/>
      <c r="K296" s="194"/>
      <c r="L296" s="176"/>
      <c r="M296" s="215"/>
      <c r="N296" s="176"/>
      <c r="O296" s="178"/>
      <c r="P296" s="19"/>
      <c r="Q296" s="266"/>
      <c r="R296" s="268"/>
      <c r="S296" s="264"/>
    </row>
    <row r="297" spans="1:19" s="8" customFormat="1" ht="25.5" hidden="1" customHeight="1" x14ac:dyDescent="0.25">
      <c r="A297" s="271"/>
      <c r="B297" s="273" t="s">
        <v>121</v>
      </c>
      <c r="C297" s="273" t="s">
        <v>340</v>
      </c>
      <c r="D297" s="275" t="s">
        <v>341</v>
      </c>
      <c r="E297" s="271" t="s">
        <v>51</v>
      </c>
      <c r="F297" s="271">
        <v>839</v>
      </c>
      <c r="G297" s="271" t="s">
        <v>97</v>
      </c>
      <c r="H297" s="269">
        <v>1</v>
      </c>
      <c r="I297" s="269">
        <v>4401</v>
      </c>
      <c r="J297" s="271" t="s">
        <v>26</v>
      </c>
      <c r="K297" s="193"/>
      <c r="L297" s="175"/>
      <c r="M297" s="214">
        <v>421977.57</v>
      </c>
      <c r="N297" s="175"/>
      <c r="O297" s="177"/>
      <c r="P297" s="19"/>
      <c r="Q297" s="265"/>
      <c r="R297" s="267"/>
      <c r="S297" s="263"/>
    </row>
    <row r="298" spans="1:19" s="8" customFormat="1" hidden="1" x14ac:dyDescent="0.25">
      <c r="A298" s="272"/>
      <c r="B298" s="274"/>
      <c r="C298" s="274"/>
      <c r="D298" s="276"/>
      <c r="E298" s="272"/>
      <c r="F298" s="272"/>
      <c r="G298" s="272"/>
      <c r="H298" s="270"/>
      <c r="I298" s="270"/>
      <c r="J298" s="272"/>
      <c r="K298" s="194"/>
      <c r="L298" s="176"/>
      <c r="M298" s="215"/>
      <c r="N298" s="176"/>
      <c r="O298" s="178"/>
      <c r="P298" s="19"/>
      <c r="Q298" s="266"/>
      <c r="R298" s="268"/>
      <c r="S298" s="264"/>
    </row>
    <row r="299" spans="1:19" x14ac:dyDescent="0.25">
      <c r="A299" s="3"/>
      <c r="B299" s="11"/>
      <c r="C299" s="11"/>
      <c r="D299" s="12" t="s">
        <v>376</v>
      </c>
      <c r="E299" s="4"/>
      <c r="F299" s="3"/>
      <c r="G299" s="3"/>
      <c r="H299" s="4"/>
      <c r="I299" s="4"/>
      <c r="J299" s="3"/>
      <c r="K299" s="37">
        <f>SUM(K159:K298)</f>
        <v>0</v>
      </c>
      <c r="L299" s="37">
        <f>SUM(L159:L298)</f>
        <v>73729793</v>
      </c>
      <c r="M299" s="37">
        <f>SUM(M159:M298)</f>
        <v>60961390</v>
      </c>
      <c r="N299" s="37">
        <f>SUM(N159:N298)</f>
        <v>56742026.81000001</v>
      </c>
      <c r="O299" s="37">
        <f>SUM(O159:O298)</f>
        <v>38758420.199999981</v>
      </c>
      <c r="P299" s="10"/>
      <c r="Q299" s="10"/>
      <c r="R299" s="10"/>
      <c r="S299" s="10"/>
    </row>
    <row r="300" spans="1:19" ht="15" hidden="1" customHeight="1" x14ac:dyDescent="0.25">
      <c r="A300" s="200" t="s">
        <v>374</v>
      </c>
      <c r="B300" s="201"/>
      <c r="C300" s="201"/>
      <c r="D300" s="201"/>
      <c r="E300" s="201"/>
      <c r="F300" s="201"/>
      <c r="G300" s="201"/>
      <c r="H300" s="201"/>
      <c r="I300" s="201"/>
      <c r="J300" s="201"/>
      <c r="K300" s="201"/>
      <c r="L300" s="201"/>
      <c r="M300" s="201"/>
      <c r="N300" s="201"/>
      <c r="O300" s="201"/>
      <c r="P300" s="201"/>
      <c r="Q300" s="201"/>
      <c r="R300" s="201"/>
      <c r="S300" s="202"/>
    </row>
    <row r="301" spans="1:19" ht="15" hidden="1" customHeight="1" x14ac:dyDescent="0.25">
      <c r="A301" s="203">
        <v>125</v>
      </c>
      <c r="B301" s="243" t="s">
        <v>288</v>
      </c>
      <c r="C301" s="243">
        <v>2921730</v>
      </c>
      <c r="D301" s="209" t="s">
        <v>289</v>
      </c>
      <c r="E301" s="188" t="s">
        <v>24</v>
      </c>
      <c r="F301" s="203">
        <v>796</v>
      </c>
      <c r="G301" s="203" t="s">
        <v>52</v>
      </c>
      <c r="H301" s="188">
        <v>1</v>
      </c>
      <c r="I301" s="188">
        <v>4401</v>
      </c>
      <c r="J301" s="203" t="s">
        <v>26</v>
      </c>
      <c r="K301" s="193"/>
      <c r="L301" s="190">
        <v>2602372</v>
      </c>
      <c r="M301" s="214">
        <v>2602372</v>
      </c>
      <c r="N301" s="175">
        <v>2580000</v>
      </c>
      <c r="O301" s="177">
        <v>2580000</v>
      </c>
      <c r="P301" s="10" t="s">
        <v>290</v>
      </c>
      <c r="Q301" s="239">
        <v>41974</v>
      </c>
      <c r="R301" s="181" t="s">
        <v>28</v>
      </c>
      <c r="S301" s="173" t="s">
        <v>29</v>
      </c>
    </row>
    <row r="302" spans="1:19" hidden="1" x14ac:dyDescent="0.25">
      <c r="A302" s="204"/>
      <c r="B302" s="244"/>
      <c r="C302" s="244"/>
      <c r="D302" s="210"/>
      <c r="E302" s="189"/>
      <c r="F302" s="204"/>
      <c r="G302" s="204"/>
      <c r="H302" s="189"/>
      <c r="I302" s="189"/>
      <c r="J302" s="204"/>
      <c r="K302" s="194"/>
      <c r="L302" s="191"/>
      <c r="M302" s="215"/>
      <c r="N302" s="176"/>
      <c r="O302" s="178"/>
      <c r="P302" s="10">
        <v>2014</v>
      </c>
      <c r="Q302" s="240"/>
      <c r="R302" s="182"/>
      <c r="S302" s="174"/>
    </row>
    <row r="303" spans="1:19" ht="15" hidden="1" customHeight="1" x14ac:dyDescent="0.25">
      <c r="A303" s="203">
        <v>126</v>
      </c>
      <c r="B303" s="243" t="s">
        <v>176</v>
      </c>
      <c r="C303" s="243">
        <v>3230155</v>
      </c>
      <c r="D303" s="207" t="s">
        <v>291</v>
      </c>
      <c r="E303" s="188" t="s">
        <v>24</v>
      </c>
      <c r="F303" s="203">
        <v>839</v>
      </c>
      <c r="G303" s="203" t="s">
        <v>292</v>
      </c>
      <c r="H303" s="188">
        <v>2</v>
      </c>
      <c r="I303" s="188">
        <v>4401</v>
      </c>
      <c r="J303" s="203" t="s">
        <v>26</v>
      </c>
      <c r="K303" s="193"/>
      <c r="L303" s="190">
        <v>773506.52</v>
      </c>
      <c r="M303" s="214">
        <v>655514</v>
      </c>
      <c r="N303" s="175">
        <v>655514</v>
      </c>
      <c r="O303" s="177">
        <f>327792+327722</f>
        <v>655514</v>
      </c>
      <c r="P303" s="10" t="s">
        <v>85</v>
      </c>
      <c r="Q303" s="239">
        <v>41974</v>
      </c>
      <c r="R303" s="181" t="s">
        <v>28</v>
      </c>
      <c r="S303" s="173" t="s">
        <v>29</v>
      </c>
    </row>
    <row r="304" spans="1:19" hidden="1" x14ac:dyDescent="0.25">
      <c r="A304" s="204"/>
      <c r="B304" s="244"/>
      <c r="C304" s="244"/>
      <c r="D304" s="208"/>
      <c r="E304" s="189"/>
      <c r="F304" s="204"/>
      <c r="G304" s="204"/>
      <c r="H304" s="189"/>
      <c r="I304" s="189"/>
      <c r="J304" s="204"/>
      <c r="K304" s="194"/>
      <c r="L304" s="191"/>
      <c r="M304" s="215"/>
      <c r="N304" s="176"/>
      <c r="O304" s="178"/>
      <c r="P304" s="10">
        <v>2014</v>
      </c>
      <c r="Q304" s="240"/>
      <c r="R304" s="182"/>
      <c r="S304" s="174"/>
    </row>
    <row r="305" spans="1:19" ht="15" hidden="1" customHeight="1" x14ac:dyDescent="0.25">
      <c r="A305" s="203">
        <v>127</v>
      </c>
      <c r="B305" s="243" t="s">
        <v>293</v>
      </c>
      <c r="C305" s="243">
        <v>5235020</v>
      </c>
      <c r="D305" s="207" t="s">
        <v>294</v>
      </c>
      <c r="E305" s="188" t="s">
        <v>24</v>
      </c>
      <c r="F305" s="203">
        <v>796</v>
      </c>
      <c r="G305" s="203" t="s">
        <v>52</v>
      </c>
      <c r="H305" s="188">
        <v>1</v>
      </c>
      <c r="I305" s="188">
        <v>4401</v>
      </c>
      <c r="J305" s="203" t="s">
        <v>26</v>
      </c>
      <c r="K305" s="193"/>
      <c r="L305" s="190">
        <v>578907</v>
      </c>
      <c r="M305" s="214">
        <v>578907</v>
      </c>
      <c r="N305" s="277">
        <v>578907</v>
      </c>
      <c r="O305" s="177">
        <v>578907</v>
      </c>
      <c r="P305" s="10" t="s">
        <v>43</v>
      </c>
      <c r="Q305" s="239">
        <v>41974</v>
      </c>
      <c r="R305" s="181" t="s">
        <v>28</v>
      </c>
      <c r="S305" s="173" t="s">
        <v>29</v>
      </c>
    </row>
    <row r="306" spans="1:19" hidden="1" x14ac:dyDescent="0.25">
      <c r="A306" s="204"/>
      <c r="B306" s="244"/>
      <c r="C306" s="244"/>
      <c r="D306" s="208"/>
      <c r="E306" s="189"/>
      <c r="F306" s="204"/>
      <c r="G306" s="204"/>
      <c r="H306" s="189"/>
      <c r="I306" s="189"/>
      <c r="J306" s="204"/>
      <c r="K306" s="194"/>
      <c r="L306" s="191"/>
      <c r="M306" s="215"/>
      <c r="N306" s="278"/>
      <c r="O306" s="178"/>
      <c r="P306" s="10">
        <v>2013</v>
      </c>
      <c r="Q306" s="240"/>
      <c r="R306" s="182"/>
      <c r="S306" s="174"/>
    </row>
    <row r="307" spans="1:19" ht="15" hidden="1" customHeight="1" x14ac:dyDescent="0.25">
      <c r="A307" s="203">
        <v>128</v>
      </c>
      <c r="B307" s="243" t="s">
        <v>105</v>
      </c>
      <c r="C307" s="243">
        <v>3599349</v>
      </c>
      <c r="D307" s="209" t="s">
        <v>295</v>
      </c>
      <c r="E307" s="188" t="s">
        <v>24</v>
      </c>
      <c r="F307" s="203">
        <v>796</v>
      </c>
      <c r="G307" s="203" t="s">
        <v>52</v>
      </c>
      <c r="H307" s="188">
        <v>5</v>
      </c>
      <c r="I307" s="188">
        <v>4401</v>
      </c>
      <c r="J307" s="203" t="s">
        <v>26</v>
      </c>
      <c r="K307" s="193"/>
      <c r="L307" s="190">
        <v>3491148</v>
      </c>
      <c r="M307" s="214">
        <v>2999900</v>
      </c>
      <c r="N307" s="175">
        <v>1515000</v>
      </c>
      <c r="O307" s="177">
        <v>0</v>
      </c>
      <c r="P307" s="10" t="s">
        <v>65</v>
      </c>
      <c r="Q307" s="239">
        <v>41974</v>
      </c>
      <c r="R307" s="181" t="s">
        <v>74</v>
      </c>
      <c r="S307" s="173" t="s">
        <v>29</v>
      </c>
    </row>
    <row r="308" spans="1:19" hidden="1" x14ac:dyDescent="0.25">
      <c r="A308" s="204"/>
      <c r="B308" s="244"/>
      <c r="C308" s="244"/>
      <c r="D308" s="210"/>
      <c r="E308" s="189"/>
      <c r="F308" s="204"/>
      <c r="G308" s="204"/>
      <c r="H308" s="189"/>
      <c r="I308" s="189"/>
      <c r="J308" s="204"/>
      <c r="K308" s="194"/>
      <c r="L308" s="191"/>
      <c r="M308" s="215"/>
      <c r="N308" s="176"/>
      <c r="O308" s="178"/>
      <c r="P308" s="10">
        <v>2014</v>
      </c>
      <c r="Q308" s="240"/>
      <c r="R308" s="182"/>
      <c r="S308" s="174"/>
    </row>
    <row r="309" spans="1:19" ht="15" hidden="1" customHeight="1" x14ac:dyDescent="0.25">
      <c r="A309" s="203">
        <v>129</v>
      </c>
      <c r="B309" s="205" t="s">
        <v>296</v>
      </c>
      <c r="C309" s="205">
        <v>2926060</v>
      </c>
      <c r="D309" s="207" t="s">
        <v>297</v>
      </c>
      <c r="E309" s="188" t="s">
        <v>24</v>
      </c>
      <c r="F309" s="203">
        <v>796</v>
      </c>
      <c r="G309" s="203" t="s">
        <v>52</v>
      </c>
      <c r="H309" s="188">
        <v>1</v>
      </c>
      <c r="I309" s="188">
        <v>4401</v>
      </c>
      <c r="J309" s="203" t="s">
        <v>26</v>
      </c>
      <c r="K309" s="193"/>
      <c r="L309" s="190">
        <v>241546</v>
      </c>
      <c r="M309" s="214">
        <v>800000</v>
      </c>
      <c r="N309" s="175">
        <v>369765</v>
      </c>
      <c r="O309" s="177">
        <v>0</v>
      </c>
      <c r="P309" s="10" t="s">
        <v>298</v>
      </c>
      <c r="Q309" s="239">
        <v>41974</v>
      </c>
      <c r="R309" s="181" t="s">
        <v>28</v>
      </c>
      <c r="S309" s="173" t="s">
        <v>29</v>
      </c>
    </row>
    <row r="310" spans="1:19" hidden="1" x14ac:dyDescent="0.25">
      <c r="A310" s="204"/>
      <c r="B310" s="206"/>
      <c r="C310" s="206"/>
      <c r="D310" s="208"/>
      <c r="E310" s="189"/>
      <c r="F310" s="204"/>
      <c r="G310" s="204"/>
      <c r="H310" s="189"/>
      <c r="I310" s="189"/>
      <c r="J310" s="204"/>
      <c r="K310" s="194"/>
      <c r="L310" s="191"/>
      <c r="M310" s="215"/>
      <c r="N310" s="176"/>
      <c r="O310" s="178"/>
      <c r="P310" s="10">
        <v>2014</v>
      </c>
      <c r="Q310" s="240"/>
      <c r="R310" s="182"/>
      <c r="S310" s="174"/>
    </row>
    <row r="311" spans="1:19" ht="15" hidden="1" customHeight="1" x14ac:dyDescent="0.25">
      <c r="A311" s="203">
        <v>130</v>
      </c>
      <c r="B311" s="205">
        <v>29</v>
      </c>
      <c r="C311" s="205">
        <v>2912020</v>
      </c>
      <c r="D311" s="207" t="s">
        <v>299</v>
      </c>
      <c r="E311" s="188" t="s">
        <v>24</v>
      </c>
      <c r="F311" s="203">
        <v>796</v>
      </c>
      <c r="G311" s="203" t="s">
        <v>52</v>
      </c>
      <c r="H311" s="188">
        <v>1</v>
      </c>
      <c r="I311" s="188">
        <v>4401</v>
      </c>
      <c r="J311" s="203" t="s">
        <v>26</v>
      </c>
      <c r="K311" s="193"/>
      <c r="L311" s="190">
        <v>456424</v>
      </c>
      <c r="M311" s="214">
        <v>456424</v>
      </c>
      <c r="N311" s="175">
        <v>380000</v>
      </c>
      <c r="O311" s="177"/>
      <c r="P311" s="10" t="s">
        <v>300</v>
      </c>
      <c r="Q311" s="239">
        <v>41974</v>
      </c>
      <c r="R311" s="181" t="s">
        <v>28</v>
      </c>
      <c r="S311" s="173" t="s">
        <v>29</v>
      </c>
    </row>
    <row r="312" spans="1:19" hidden="1" x14ac:dyDescent="0.25">
      <c r="A312" s="204"/>
      <c r="B312" s="206"/>
      <c r="C312" s="206"/>
      <c r="D312" s="208"/>
      <c r="E312" s="189"/>
      <c r="F312" s="204"/>
      <c r="G312" s="204"/>
      <c r="H312" s="189"/>
      <c r="I312" s="189"/>
      <c r="J312" s="204"/>
      <c r="K312" s="194"/>
      <c r="L312" s="191"/>
      <c r="M312" s="215"/>
      <c r="N312" s="176"/>
      <c r="O312" s="178"/>
      <c r="P312" s="10">
        <v>2014</v>
      </c>
      <c r="Q312" s="240"/>
      <c r="R312" s="182"/>
      <c r="S312" s="174"/>
    </row>
    <row r="313" spans="1:19" ht="15" hidden="1" customHeight="1" x14ac:dyDescent="0.25">
      <c r="A313" s="203">
        <v>131</v>
      </c>
      <c r="B313" s="205" t="s">
        <v>301</v>
      </c>
      <c r="C313" s="205">
        <v>3400000</v>
      </c>
      <c r="D313" s="207" t="s">
        <v>302</v>
      </c>
      <c r="E313" s="188" t="s">
        <v>24</v>
      </c>
      <c r="F313" s="203">
        <v>796</v>
      </c>
      <c r="G313" s="203" t="s">
        <v>52</v>
      </c>
      <c r="H313" s="188">
        <v>1</v>
      </c>
      <c r="I313" s="188">
        <v>4401</v>
      </c>
      <c r="J313" s="203" t="s">
        <v>26</v>
      </c>
      <c r="K313" s="193"/>
      <c r="L313" s="190">
        <v>1590050</v>
      </c>
      <c r="M313" s="214">
        <v>1740028</v>
      </c>
      <c r="N313" s="175">
        <v>1650000</v>
      </c>
      <c r="O313" s="177">
        <v>1650000</v>
      </c>
      <c r="P313" s="10" t="s">
        <v>36</v>
      </c>
      <c r="Q313" s="239">
        <v>41974</v>
      </c>
      <c r="R313" s="181" t="s">
        <v>28</v>
      </c>
      <c r="S313" s="173" t="s">
        <v>29</v>
      </c>
    </row>
    <row r="314" spans="1:19" hidden="1" x14ac:dyDescent="0.25">
      <c r="A314" s="204"/>
      <c r="B314" s="206"/>
      <c r="C314" s="206"/>
      <c r="D314" s="208"/>
      <c r="E314" s="189"/>
      <c r="F314" s="204"/>
      <c r="G314" s="204"/>
      <c r="H314" s="189"/>
      <c r="I314" s="189"/>
      <c r="J314" s="204"/>
      <c r="K314" s="194"/>
      <c r="L314" s="191"/>
      <c r="M314" s="215"/>
      <c r="N314" s="176"/>
      <c r="O314" s="178"/>
      <c r="P314" s="10">
        <v>2014</v>
      </c>
      <c r="Q314" s="240"/>
      <c r="R314" s="182"/>
      <c r="S314" s="174"/>
    </row>
    <row r="315" spans="1:19" ht="15" hidden="1" customHeight="1" x14ac:dyDescent="0.25">
      <c r="A315" s="203">
        <v>132</v>
      </c>
      <c r="B315" s="205" t="s">
        <v>301</v>
      </c>
      <c r="C315" s="205">
        <v>3400000</v>
      </c>
      <c r="D315" s="209" t="s">
        <v>303</v>
      </c>
      <c r="E315" s="188" t="s">
        <v>24</v>
      </c>
      <c r="F315" s="203">
        <v>796</v>
      </c>
      <c r="G315" s="203" t="s">
        <v>52</v>
      </c>
      <c r="H315" s="188">
        <v>1</v>
      </c>
      <c r="I315" s="188">
        <v>4401</v>
      </c>
      <c r="J315" s="203" t="s">
        <v>26</v>
      </c>
      <c r="K315" s="193"/>
      <c r="L315" s="190">
        <v>2680016</v>
      </c>
      <c r="M315" s="214">
        <v>2680016</v>
      </c>
      <c r="N315" s="175">
        <v>2540000</v>
      </c>
      <c r="O315" s="177">
        <v>2540000</v>
      </c>
      <c r="P315" s="10" t="s">
        <v>65</v>
      </c>
      <c r="Q315" s="239">
        <v>41974</v>
      </c>
      <c r="R315" s="181" t="s">
        <v>28</v>
      </c>
      <c r="S315" s="173" t="s">
        <v>29</v>
      </c>
    </row>
    <row r="316" spans="1:19" hidden="1" x14ac:dyDescent="0.25">
      <c r="A316" s="204"/>
      <c r="B316" s="206"/>
      <c r="C316" s="206"/>
      <c r="D316" s="210"/>
      <c r="E316" s="189"/>
      <c r="F316" s="204"/>
      <c r="G316" s="204"/>
      <c r="H316" s="189"/>
      <c r="I316" s="189"/>
      <c r="J316" s="204"/>
      <c r="K316" s="194"/>
      <c r="L316" s="191"/>
      <c r="M316" s="215"/>
      <c r="N316" s="176"/>
      <c r="O316" s="178"/>
      <c r="P316" s="10">
        <v>2014</v>
      </c>
      <c r="Q316" s="240"/>
      <c r="R316" s="182"/>
      <c r="S316" s="174"/>
    </row>
    <row r="317" spans="1:19" ht="15" hidden="1" customHeight="1" x14ac:dyDescent="0.25">
      <c r="A317" s="203">
        <v>133</v>
      </c>
      <c r="B317" s="205">
        <v>41943</v>
      </c>
      <c r="C317" s="205">
        <v>3110000</v>
      </c>
      <c r="D317" s="207" t="s">
        <v>304</v>
      </c>
      <c r="E317" s="188" t="s">
        <v>24</v>
      </c>
      <c r="F317" s="203">
        <v>796</v>
      </c>
      <c r="G317" s="203" t="s">
        <v>52</v>
      </c>
      <c r="H317" s="188">
        <v>1</v>
      </c>
      <c r="I317" s="188">
        <v>4401</v>
      </c>
      <c r="J317" s="203" t="s">
        <v>26</v>
      </c>
      <c r="K317" s="193"/>
      <c r="L317" s="190">
        <v>139948</v>
      </c>
      <c r="M317" s="214">
        <v>139948</v>
      </c>
      <c r="N317" s="175">
        <v>187000</v>
      </c>
      <c r="O317" s="177"/>
      <c r="P317" s="10" t="s">
        <v>300</v>
      </c>
      <c r="Q317" s="239">
        <v>41974</v>
      </c>
      <c r="R317" s="181" t="s">
        <v>28</v>
      </c>
      <c r="S317" s="173" t="s">
        <v>29</v>
      </c>
    </row>
    <row r="318" spans="1:19" hidden="1" x14ac:dyDescent="0.25">
      <c r="A318" s="204"/>
      <c r="B318" s="206"/>
      <c r="C318" s="206"/>
      <c r="D318" s="208"/>
      <c r="E318" s="189"/>
      <c r="F318" s="204"/>
      <c r="G318" s="204"/>
      <c r="H318" s="189"/>
      <c r="I318" s="189"/>
      <c r="J318" s="204"/>
      <c r="K318" s="194"/>
      <c r="L318" s="191"/>
      <c r="M318" s="215"/>
      <c r="N318" s="176"/>
      <c r="O318" s="178"/>
      <c r="P318" s="10">
        <v>2014</v>
      </c>
      <c r="Q318" s="240"/>
      <c r="R318" s="182"/>
      <c r="S318" s="174"/>
    </row>
    <row r="319" spans="1:19" ht="15" hidden="1" customHeight="1" x14ac:dyDescent="0.25">
      <c r="A319" s="203">
        <v>134</v>
      </c>
      <c r="B319" s="205" t="s">
        <v>305</v>
      </c>
      <c r="C319" s="205">
        <v>2918010</v>
      </c>
      <c r="D319" s="207" t="s">
        <v>306</v>
      </c>
      <c r="E319" s="188" t="s">
        <v>24</v>
      </c>
      <c r="F319" s="203">
        <v>796</v>
      </c>
      <c r="G319" s="203" t="s">
        <v>52</v>
      </c>
      <c r="H319" s="188">
        <v>1</v>
      </c>
      <c r="I319" s="188">
        <v>4401</v>
      </c>
      <c r="J319" s="203" t="s">
        <v>26</v>
      </c>
      <c r="K319" s="193"/>
      <c r="L319" s="190">
        <v>1017986</v>
      </c>
      <c r="M319" s="214">
        <v>1017986</v>
      </c>
      <c r="N319" s="175"/>
      <c r="O319" s="177"/>
      <c r="P319" s="10" t="s">
        <v>300</v>
      </c>
      <c r="Q319" s="239">
        <v>41974</v>
      </c>
      <c r="R319" s="181" t="s">
        <v>28</v>
      </c>
      <c r="S319" s="173" t="s">
        <v>29</v>
      </c>
    </row>
    <row r="320" spans="1:19" hidden="1" x14ac:dyDescent="0.25">
      <c r="A320" s="204"/>
      <c r="B320" s="206"/>
      <c r="C320" s="206"/>
      <c r="D320" s="208"/>
      <c r="E320" s="189"/>
      <c r="F320" s="204"/>
      <c r="G320" s="204"/>
      <c r="H320" s="189"/>
      <c r="I320" s="189"/>
      <c r="J320" s="204"/>
      <c r="K320" s="194"/>
      <c r="L320" s="191"/>
      <c r="M320" s="215"/>
      <c r="N320" s="176"/>
      <c r="O320" s="178"/>
      <c r="P320" s="10">
        <v>2014</v>
      </c>
      <c r="Q320" s="240"/>
      <c r="R320" s="182"/>
      <c r="S320" s="174"/>
    </row>
    <row r="321" spans="1:19" ht="15" hidden="1" customHeight="1" x14ac:dyDescent="0.25">
      <c r="A321" s="203">
        <v>135</v>
      </c>
      <c r="B321" s="205" t="s">
        <v>307</v>
      </c>
      <c r="C321" s="205">
        <v>3410010</v>
      </c>
      <c r="D321" s="207" t="s">
        <v>308</v>
      </c>
      <c r="E321" s="188" t="s">
        <v>24</v>
      </c>
      <c r="F321" s="203">
        <v>796</v>
      </c>
      <c r="G321" s="203" t="s">
        <v>52</v>
      </c>
      <c r="H321" s="188">
        <v>1</v>
      </c>
      <c r="I321" s="188">
        <v>4401</v>
      </c>
      <c r="J321" s="203" t="s">
        <v>26</v>
      </c>
      <c r="K321" s="193"/>
      <c r="L321" s="190">
        <v>2492986</v>
      </c>
      <c r="M321" s="214">
        <v>2632000</v>
      </c>
      <c r="N321" s="175">
        <v>2632000</v>
      </c>
      <c r="O321" s="177">
        <v>2632001</v>
      </c>
      <c r="P321" s="10" t="s">
        <v>53</v>
      </c>
      <c r="Q321" s="239">
        <v>41974</v>
      </c>
      <c r="R321" s="181" t="s">
        <v>28</v>
      </c>
      <c r="S321" s="173" t="s">
        <v>29</v>
      </c>
    </row>
    <row r="322" spans="1:19" hidden="1" x14ac:dyDescent="0.25">
      <c r="A322" s="204"/>
      <c r="B322" s="206"/>
      <c r="C322" s="206"/>
      <c r="D322" s="208"/>
      <c r="E322" s="189"/>
      <c r="F322" s="204"/>
      <c r="G322" s="204"/>
      <c r="H322" s="189"/>
      <c r="I322" s="189"/>
      <c r="J322" s="204"/>
      <c r="K322" s="194"/>
      <c r="L322" s="191"/>
      <c r="M322" s="215"/>
      <c r="N322" s="176"/>
      <c r="O322" s="178"/>
      <c r="P322" s="10">
        <v>2014</v>
      </c>
      <c r="Q322" s="240"/>
      <c r="R322" s="182"/>
      <c r="S322" s="174"/>
    </row>
    <row r="323" spans="1:19" ht="15" hidden="1" customHeight="1" x14ac:dyDescent="0.25">
      <c r="A323" s="203">
        <v>136</v>
      </c>
      <c r="B323" s="205" t="s">
        <v>105</v>
      </c>
      <c r="C323" s="205">
        <v>2915000</v>
      </c>
      <c r="D323" s="209" t="s">
        <v>309</v>
      </c>
      <c r="E323" s="188" t="s">
        <v>24</v>
      </c>
      <c r="F323" s="203">
        <v>796</v>
      </c>
      <c r="G323" s="203" t="s">
        <v>52</v>
      </c>
      <c r="H323" s="188">
        <v>1</v>
      </c>
      <c r="I323" s="188">
        <v>4401</v>
      </c>
      <c r="J323" s="203" t="s">
        <v>26</v>
      </c>
      <c r="K323" s="193"/>
      <c r="L323" s="190">
        <v>5200024</v>
      </c>
      <c r="M323" s="214">
        <v>5250000</v>
      </c>
      <c r="N323" s="175">
        <v>5250000</v>
      </c>
      <c r="O323" s="177">
        <v>5250000</v>
      </c>
      <c r="P323" s="10" t="s">
        <v>36</v>
      </c>
      <c r="Q323" s="239">
        <v>41974</v>
      </c>
      <c r="R323" s="181" t="s">
        <v>74</v>
      </c>
      <c r="S323" s="173" t="s">
        <v>29</v>
      </c>
    </row>
    <row r="324" spans="1:19" hidden="1" x14ac:dyDescent="0.25">
      <c r="A324" s="204"/>
      <c r="B324" s="206"/>
      <c r="C324" s="206"/>
      <c r="D324" s="210"/>
      <c r="E324" s="189"/>
      <c r="F324" s="204"/>
      <c r="G324" s="204"/>
      <c r="H324" s="189"/>
      <c r="I324" s="189"/>
      <c r="J324" s="204"/>
      <c r="K324" s="194"/>
      <c r="L324" s="191"/>
      <c r="M324" s="215"/>
      <c r="N324" s="176"/>
      <c r="O324" s="178"/>
      <c r="P324" s="10">
        <v>2014</v>
      </c>
      <c r="Q324" s="240"/>
      <c r="R324" s="182"/>
      <c r="S324" s="174"/>
    </row>
    <row r="325" spans="1:19" ht="60" hidden="1" x14ac:dyDescent="0.25">
      <c r="A325" s="3"/>
      <c r="B325" s="11" t="s">
        <v>215</v>
      </c>
      <c r="C325" s="11" t="s">
        <v>310</v>
      </c>
      <c r="D325" s="7" t="s">
        <v>311</v>
      </c>
      <c r="E325" s="4"/>
      <c r="F325" s="3"/>
      <c r="G325" s="3"/>
      <c r="H325" s="4"/>
      <c r="I325" s="4"/>
      <c r="J325" s="3"/>
      <c r="K325" s="36"/>
      <c r="L325" s="24"/>
      <c r="M325" s="25">
        <v>36000000</v>
      </c>
      <c r="N325" s="30"/>
      <c r="O325" s="31"/>
      <c r="P325" s="10"/>
      <c r="Q325" s="17"/>
      <c r="R325" s="10"/>
      <c r="S325" s="14"/>
    </row>
    <row r="326" spans="1:19" hidden="1" x14ac:dyDescent="0.25">
      <c r="A326" s="3"/>
      <c r="B326" s="11" t="s">
        <v>86</v>
      </c>
      <c r="C326" s="11" t="s">
        <v>312</v>
      </c>
      <c r="D326" s="7" t="s">
        <v>313</v>
      </c>
      <c r="E326" s="4"/>
      <c r="F326" s="3"/>
      <c r="G326" s="3"/>
      <c r="H326" s="4"/>
      <c r="I326" s="4"/>
      <c r="J326" s="3"/>
      <c r="K326" s="36"/>
      <c r="L326" s="24"/>
      <c r="M326" s="25">
        <v>1115100</v>
      </c>
      <c r="N326" s="30"/>
      <c r="O326" s="31"/>
      <c r="P326" s="10"/>
      <c r="Q326" s="17"/>
      <c r="R326" s="10"/>
      <c r="S326" s="14"/>
    </row>
    <row r="327" spans="1:19" hidden="1" x14ac:dyDescent="0.25">
      <c r="A327" s="3"/>
      <c r="B327" s="11" t="s">
        <v>314</v>
      </c>
      <c r="C327" s="11" t="s">
        <v>315</v>
      </c>
      <c r="D327" s="7" t="s">
        <v>316</v>
      </c>
      <c r="E327" s="4"/>
      <c r="F327" s="3"/>
      <c r="G327" s="3"/>
      <c r="H327" s="4"/>
      <c r="I327" s="4"/>
      <c r="J327" s="3"/>
      <c r="K327" s="36"/>
      <c r="L327" s="24"/>
      <c r="M327" s="25">
        <v>669060</v>
      </c>
      <c r="N327" s="30"/>
      <c r="O327" s="31"/>
      <c r="P327" s="10"/>
      <c r="Q327" s="17"/>
      <c r="R327" s="10"/>
      <c r="S327" s="14"/>
    </row>
    <row r="328" spans="1:19" hidden="1" x14ac:dyDescent="0.25">
      <c r="A328" s="3"/>
      <c r="B328" s="11" t="s">
        <v>317</v>
      </c>
      <c r="C328" s="11" t="s">
        <v>318</v>
      </c>
      <c r="D328" s="7" t="s">
        <v>319</v>
      </c>
      <c r="E328" s="4"/>
      <c r="F328" s="3"/>
      <c r="G328" s="3"/>
      <c r="H328" s="4"/>
      <c r="I328" s="4"/>
      <c r="J328" s="3"/>
      <c r="K328" s="36"/>
      <c r="L328" s="24"/>
      <c r="M328" s="25">
        <v>62540</v>
      </c>
      <c r="N328" s="30"/>
      <c r="O328" s="31"/>
      <c r="P328" s="10"/>
      <c r="Q328" s="17"/>
      <c r="R328" s="10"/>
      <c r="S328" s="14"/>
    </row>
    <row r="329" spans="1:19" ht="30" hidden="1" x14ac:dyDescent="0.25">
      <c r="A329" s="3"/>
      <c r="B329" s="11" t="s">
        <v>320</v>
      </c>
      <c r="C329" s="11" t="s">
        <v>321</v>
      </c>
      <c r="D329" s="7" t="s">
        <v>322</v>
      </c>
      <c r="E329" s="4"/>
      <c r="F329" s="3"/>
      <c r="G329" s="3"/>
      <c r="H329" s="4"/>
      <c r="I329" s="4"/>
      <c r="J329" s="3"/>
      <c r="K329" s="36"/>
      <c r="L329" s="24"/>
      <c r="M329" s="25">
        <v>516840</v>
      </c>
      <c r="N329" s="30"/>
      <c r="O329" s="31"/>
      <c r="P329" s="10"/>
      <c r="Q329" s="17"/>
      <c r="R329" s="10"/>
      <c r="S329" s="14"/>
    </row>
    <row r="330" spans="1:19" x14ac:dyDescent="0.25">
      <c r="A330" s="3"/>
      <c r="B330" s="11"/>
      <c r="C330" s="11"/>
      <c r="D330" s="12" t="s">
        <v>377</v>
      </c>
      <c r="E330" s="4"/>
      <c r="F330" s="3"/>
      <c r="G330" s="3"/>
      <c r="H330" s="4"/>
      <c r="I330" s="4"/>
      <c r="J330" s="3"/>
      <c r="K330" s="37">
        <f>SUM(K301:K329)</f>
        <v>0</v>
      </c>
      <c r="L330" s="37">
        <f>SUM(L301:L329)</f>
        <v>21264913.52</v>
      </c>
      <c r="M330" s="37">
        <f>SUM(M301:M329)</f>
        <v>59916635</v>
      </c>
      <c r="N330" s="37">
        <f>SUM(N301:N329)</f>
        <v>18338186</v>
      </c>
      <c r="O330" s="37">
        <f>SUM(O301:O329)</f>
        <v>15886422</v>
      </c>
      <c r="P330" s="10"/>
      <c r="Q330" s="10"/>
      <c r="R330" s="10"/>
      <c r="S330" s="10"/>
    </row>
    <row r="331" spans="1:19" ht="15" customHeight="1" x14ac:dyDescent="0.25">
      <c r="A331" s="200" t="s">
        <v>348</v>
      </c>
      <c r="B331" s="201"/>
      <c r="C331" s="201"/>
      <c r="D331" s="201"/>
      <c r="E331" s="201"/>
      <c r="F331" s="201"/>
      <c r="G331" s="201"/>
      <c r="H331" s="201"/>
      <c r="I331" s="201"/>
      <c r="J331" s="201"/>
      <c r="K331" s="201"/>
      <c r="L331" s="201"/>
      <c r="M331" s="201"/>
      <c r="N331" s="201"/>
      <c r="O331" s="201"/>
      <c r="P331" s="201"/>
      <c r="Q331" s="201"/>
      <c r="R331" s="201"/>
      <c r="S331" s="202"/>
    </row>
    <row r="332" spans="1:19" ht="30" x14ac:dyDescent="0.25">
      <c r="A332" s="3"/>
      <c r="B332" s="11"/>
      <c r="C332" s="11"/>
      <c r="D332" s="7" t="s">
        <v>350</v>
      </c>
      <c r="E332" s="4"/>
      <c r="F332" s="3"/>
      <c r="G332" s="3"/>
      <c r="H332" s="4"/>
      <c r="I332" s="4">
        <v>4401</v>
      </c>
      <c r="J332" s="3" t="s">
        <v>26</v>
      </c>
      <c r="K332" s="39">
        <v>61360</v>
      </c>
      <c r="L332" s="24"/>
      <c r="M332" s="25"/>
      <c r="N332" s="30"/>
      <c r="O332" s="31"/>
      <c r="P332" s="48" t="s">
        <v>343</v>
      </c>
      <c r="Q332" s="49" t="s">
        <v>385</v>
      </c>
      <c r="R332" s="10"/>
      <c r="S332" s="14"/>
    </row>
    <row r="333" spans="1:19" x14ac:dyDescent="0.25">
      <c r="A333" s="3"/>
      <c r="B333" s="11"/>
      <c r="C333" s="11"/>
      <c r="D333" s="7" t="s">
        <v>351</v>
      </c>
      <c r="E333" s="4"/>
      <c r="F333" s="3"/>
      <c r="G333" s="3"/>
      <c r="H333" s="4"/>
      <c r="I333" s="4">
        <v>4401</v>
      </c>
      <c r="J333" s="3" t="s">
        <v>26</v>
      </c>
      <c r="K333" s="39">
        <v>94400</v>
      </c>
      <c r="L333" s="24"/>
      <c r="M333" s="25"/>
      <c r="N333" s="30"/>
      <c r="O333" s="31"/>
      <c r="P333" s="48" t="s">
        <v>343</v>
      </c>
      <c r="Q333" s="49" t="s">
        <v>385</v>
      </c>
      <c r="R333" s="10"/>
      <c r="S333" s="14"/>
    </row>
    <row r="334" spans="1:19" x14ac:dyDescent="0.25">
      <c r="A334" s="3"/>
      <c r="B334" s="11"/>
      <c r="C334" s="11"/>
      <c r="D334" s="7" t="s">
        <v>352</v>
      </c>
      <c r="E334" s="4"/>
      <c r="F334" s="3"/>
      <c r="G334" s="3"/>
      <c r="H334" s="4"/>
      <c r="I334" s="4">
        <v>4401</v>
      </c>
      <c r="J334" s="3" t="s">
        <v>26</v>
      </c>
      <c r="K334" s="39">
        <v>213580</v>
      </c>
      <c r="L334" s="24"/>
      <c r="M334" s="25"/>
      <c r="N334" s="30"/>
      <c r="O334" s="31"/>
      <c r="P334" s="48" t="s">
        <v>393</v>
      </c>
      <c r="Q334" s="49" t="s">
        <v>384</v>
      </c>
      <c r="R334" s="10"/>
      <c r="S334" s="14"/>
    </row>
    <row r="335" spans="1:19" ht="30" x14ac:dyDescent="0.25">
      <c r="A335" s="3"/>
      <c r="B335" s="11"/>
      <c r="C335" s="11"/>
      <c r="D335" s="7" t="s">
        <v>353</v>
      </c>
      <c r="E335" s="4"/>
      <c r="F335" s="3"/>
      <c r="G335" s="3"/>
      <c r="H335" s="4"/>
      <c r="I335" s="4">
        <v>4401</v>
      </c>
      <c r="J335" s="3" t="s">
        <v>26</v>
      </c>
      <c r="K335" s="39">
        <v>101480</v>
      </c>
      <c r="L335" s="24"/>
      <c r="M335" s="25"/>
      <c r="N335" s="30"/>
      <c r="O335" s="31"/>
      <c r="P335" s="48" t="s">
        <v>344</v>
      </c>
      <c r="Q335" s="49" t="s">
        <v>394</v>
      </c>
      <c r="R335" s="10"/>
      <c r="S335" s="14"/>
    </row>
    <row r="336" spans="1:19" x14ac:dyDescent="0.25">
      <c r="A336" s="3"/>
      <c r="B336" s="11"/>
      <c r="C336" s="11"/>
      <c r="D336" s="7" t="s">
        <v>295</v>
      </c>
      <c r="E336" s="4"/>
      <c r="F336" s="3"/>
      <c r="G336" s="3"/>
      <c r="H336" s="4"/>
      <c r="I336" s="4">
        <v>4401</v>
      </c>
      <c r="J336" s="3" t="s">
        <v>26</v>
      </c>
      <c r="K336" s="39">
        <v>5720640</v>
      </c>
      <c r="L336" s="24"/>
      <c r="M336" s="25"/>
      <c r="N336" s="30"/>
      <c r="O336" s="31"/>
      <c r="P336" s="48" t="s">
        <v>343</v>
      </c>
      <c r="Q336" s="49" t="s">
        <v>384</v>
      </c>
      <c r="R336" s="10"/>
      <c r="S336" s="14"/>
    </row>
    <row r="337" spans="1:19" x14ac:dyDescent="0.25">
      <c r="A337" s="3"/>
      <c r="B337" s="11"/>
      <c r="C337" s="11"/>
      <c r="D337" s="7" t="s">
        <v>354</v>
      </c>
      <c r="E337" s="4"/>
      <c r="F337" s="3"/>
      <c r="G337" s="3"/>
      <c r="H337" s="4"/>
      <c r="I337" s="4">
        <v>4401</v>
      </c>
      <c r="J337" s="3" t="s">
        <v>26</v>
      </c>
      <c r="K337" s="39">
        <v>614780</v>
      </c>
      <c r="L337" s="24"/>
      <c r="M337" s="25"/>
      <c r="N337" s="30"/>
      <c r="O337" s="31"/>
      <c r="P337" s="48" t="s">
        <v>393</v>
      </c>
      <c r="Q337" s="49" t="s">
        <v>384</v>
      </c>
      <c r="R337" s="10"/>
      <c r="S337" s="14"/>
    </row>
    <row r="338" spans="1:19" ht="30" x14ac:dyDescent="0.25">
      <c r="A338" s="3"/>
      <c r="B338" s="11"/>
      <c r="C338" s="11"/>
      <c r="D338" s="7" t="s">
        <v>355</v>
      </c>
      <c r="E338" s="4"/>
      <c r="F338" s="3"/>
      <c r="G338" s="3"/>
      <c r="H338" s="4"/>
      <c r="I338" s="4">
        <v>4401</v>
      </c>
      <c r="J338" s="3" t="s">
        <v>26</v>
      </c>
      <c r="K338" s="39">
        <v>230100</v>
      </c>
      <c r="L338" s="24"/>
      <c r="M338" s="25"/>
      <c r="N338" s="30"/>
      <c r="O338" s="31"/>
      <c r="P338" s="48" t="s">
        <v>343</v>
      </c>
      <c r="Q338" s="49" t="s">
        <v>385</v>
      </c>
      <c r="R338" s="10"/>
      <c r="S338" s="14"/>
    </row>
    <row r="339" spans="1:19" ht="30" x14ac:dyDescent="0.25">
      <c r="A339" s="3"/>
      <c r="B339" s="11"/>
      <c r="C339" s="11"/>
      <c r="D339" s="7" t="s">
        <v>356</v>
      </c>
      <c r="E339" s="4"/>
      <c r="F339" s="3"/>
      <c r="G339" s="3"/>
      <c r="H339" s="4"/>
      <c r="I339" s="4">
        <v>4401</v>
      </c>
      <c r="J339" s="3" t="s">
        <v>26</v>
      </c>
      <c r="K339" s="39">
        <v>182900</v>
      </c>
      <c r="L339" s="24"/>
      <c r="M339" s="25"/>
      <c r="N339" s="30"/>
      <c r="O339" s="31"/>
      <c r="P339" s="48" t="s">
        <v>343</v>
      </c>
      <c r="Q339" s="49" t="s">
        <v>385</v>
      </c>
      <c r="R339" s="10"/>
      <c r="S339" s="14"/>
    </row>
    <row r="340" spans="1:19" ht="30" x14ac:dyDescent="0.25">
      <c r="A340" s="3"/>
      <c r="B340" s="11"/>
      <c r="C340" s="11"/>
      <c r="D340" s="7" t="s">
        <v>357</v>
      </c>
      <c r="E340" s="4"/>
      <c r="F340" s="3"/>
      <c r="G340" s="3"/>
      <c r="H340" s="4"/>
      <c r="I340" s="4">
        <v>4401</v>
      </c>
      <c r="J340" s="3" t="s">
        <v>26</v>
      </c>
      <c r="K340" s="39">
        <v>114460</v>
      </c>
      <c r="L340" s="24"/>
      <c r="M340" s="25"/>
      <c r="N340" s="30"/>
      <c r="O340" s="31"/>
      <c r="P340" s="48" t="s">
        <v>343</v>
      </c>
      <c r="Q340" s="49" t="s">
        <v>385</v>
      </c>
      <c r="R340" s="10"/>
      <c r="S340" s="14"/>
    </row>
    <row r="341" spans="1:19" ht="30" x14ac:dyDescent="0.25">
      <c r="A341" s="3"/>
      <c r="B341" s="11"/>
      <c r="C341" s="11"/>
      <c r="D341" s="7" t="s">
        <v>358</v>
      </c>
      <c r="E341" s="4"/>
      <c r="F341" s="3"/>
      <c r="G341" s="3"/>
      <c r="H341" s="4"/>
      <c r="I341" s="4">
        <v>4401</v>
      </c>
      <c r="J341" s="3" t="s">
        <v>26</v>
      </c>
      <c r="K341" s="39">
        <v>1047840</v>
      </c>
      <c r="L341" s="24"/>
      <c r="M341" s="25"/>
      <c r="N341" s="30"/>
      <c r="O341" s="31"/>
      <c r="P341" s="48" t="s">
        <v>385</v>
      </c>
      <c r="Q341" s="49" t="s">
        <v>386</v>
      </c>
      <c r="R341" s="10"/>
      <c r="S341" s="14"/>
    </row>
    <row r="342" spans="1:19" ht="30" x14ac:dyDescent="0.25">
      <c r="A342" s="3"/>
      <c r="B342" s="11"/>
      <c r="C342" s="11"/>
      <c r="D342" s="7" t="s">
        <v>359</v>
      </c>
      <c r="E342" s="4"/>
      <c r="F342" s="3"/>
      <c r="G342" s="3"/>
      <c r="H342" s="4"/>
      <c r="I342" s="4">
        <v>4401</v>
      </c>
      <c r="J342" s="3" t="s">
        <v>26</v>
      </c>
      <c r="K342" s="39">
        <v>1010080</v>
      </c>
      <c r="L342" s="24"/>
      <c r="M342" s="25"/>
      <c r="N342" s="30"/>
      <c r="O342" s="31"/>
      <c r="P342" s="48" t="s">
        <v>385</v>
      </c>
      <c r="Q342" s="49" t="s">
        <v>386</v>
      </c>
      <c r="R342" s="10"/>
      <c r="S342" s="14"/>
    </row>
    <row r="343" spans="1:19" ht="30" x14ac:dyDescent="0.25">
      <c r="A343" s="3"/>
      <c r="B343" s="11"/>
      <c r="C343" s="11"/>
      <c r="D343" s="7" t="s">
        <v>360</v>
      </c>
      <c r="E343" s="4"/>
      <c r="F343" s="3"/>
      <c r="G343" s="3"/>
      <c r="H343" s="4"/>
      <c r="I343" s="4">
        <v>4401</v>
      </c>
      <c r="J343" s="3" t="s">
        <v>26</v>
      </c>
      <c r="K343" s="39">
        <v>63720</v>
      </c>
      <c r="L343" s="24"/>
      <c r="M343" s="25"/>
      <c r="N343" s="30"/>
      <c r="O343" s="31"/>
      <c r="P343" s="48" t="s">
        <v>344</v>
      </c>
      <c r="Q343" s="49" t="s">
        <v>386</v>
      </c>
      <c r="R343" s="10"/>
      <c r="S343" s="14"/>
    </row>
    <row r="344" spans="1:19" x14ac:dyDescent="0.25">
      <c r="A344" s="3"/>
      <c r="B344" s="11"/>
      <c r="C344" s="11"/>
      <c r="D344" s="7" t="s">
        <v>361</v>
      </c>
      <c r="E344" s="4"/>
      <c r="F344" s="3"/>
      <c r="G344" s="3"/>
      <c r="H344" s="4"/>
      <c r="I344" s="4">
        <v>4401</v>
      </c>
      <c r="J344" s="3" t="s">
        <v>26</v>
      </c>
      <c r="K344" s="39">
        <v>68440</v>
      </c>
      <c r="L344" s="24"/>
      <c r="M344" s="25"/>
      <c r="N344" s="30"/>
      <c r="O344" s="31"/>
      <c r="P344" s="48" t="s">
        <v>393</v>
      </c>
      <c r="Q344" s="49" t="s">
        <v>384</v>
      </c>
      <c r="R344" s="10"/>
      <c r="S344" s="14"/>
    </row>
    <row r="345" spans="1:19" x14ac:dyDescent="0.25">
      <c r="A345" s="3"/>
      <c r="B345" s="11"/>
      <c r="C345" s="11"/>
      <c r="D345" s="7" t="s">
        <v>362</v>
      </c>
      <c r="E345" s="4"/>
      <c r="F345" s="3"/>
      <c r="G345" s="3"/>
      <c r="H345" s="4"/>
      <c r="I345" s="4">
        <v>4401</v>
      </c>
      <c r="J345" s="3" t="s">
        <v>26</v>
      </c>
      <c r="K345" s="39">
        <v>93220</v>
      </c>
      <c r="L345" s="24"/>
      <c r="M345" s="25"/>
      <c r="N345" s="30"/>
      <c r="O345" s="31"/>
      <c r="P345" s="48" t="s">
        <v>393</v>
      </c>
      <c r="Q345" s="49" t="s">
        <v>384</v>
      </c>
      <c r="R345" s="10"/>
      <c r="S345" s="14"/>
    </row>
    <row r="346" spans="1:19" x14ac:dyDescent="0.25">
      <c r="A346" s="3"/>
      <c r="B346" s="11"/>
      <c r="C346" s="11"/>
      <c r="D346" s="7" t="s">
        <v>363</v>
      </c>
      <c r="E346" s="4"/>
      <c r="F346" s="3"/>
      <c r="G346" s="3"/>
      <c r="H346" s="4"/>
      <c r="I346" s="4">
        <v>4401</v>
      </c>
      <c r="J346" s="3" t="s">
        <v>26</v>
      </c>
      <c r="K346" s="39">
        <v>682040</v>
      </c>
      <c r="L346" s="24"/>
      <c r="M346" s="25"/>
      <c r="N346" s="30"/>
      <c r="O346" s="31"/>
      <c r="P346" s="48" t="s">
        <v>343</v>
      </c>
      <c r="Q346" s="49" t="s">
        <v>385</v>
      </c>
      <c r="R346" s="10"/>
      <c r="S346" s="14"/>
    </row>
    <row r="347" spans="1:19" x14ac:dyDescent="0.25">
      <c r="A347" s="3"/>
      <c r="B347" s="11"/>
      <c r="C347" s="11"/>
      <c r="D347" s="7" t="s">
        <v>364</v>
      </c>
      <c r="E347" s="4"/>
      <c r="F347" s="3"/>
      <c r="G347" s="3"/>
      <c r="H347" s="4"/>
      <c r="I347" s="4">
        <v>4401</v>
      </c>
      <c r="J347" s="3" t="s">
        <v>26</v>
      </c>
      <c r="K347" s="39">
        <v>4867500</v>
      </c>
      <c r="L347" s="24"/>
      <c r="M347" s="25"/>
      <c r="N347" s="30"/>
      <c r="O347" s="31"/>
      <c r="P347" s="48" t="s">
        <v>384</v>
      </c>
      <c r="Q347" s="49" t="s">
        <v>342</v>
      </c>
      <c r="R347" s="10"/>
      <c r="S347" s="14"/>
    </row>
    <row r="348" spans="1:19" x14ac:dyDescent="0.25">
      <c r="A348" s="3"/>
      <c r="B348" s="11"/>
      <c r="C348" s="11"/>
      <c r="D348" s="7" t="s">
        <v>365</v>
      </c>
      <c r="E348" s="4"/>
      <c r="F348" s="3"/>
      <c r="G348" s="3"/>
      <c r="H348" s="4"/>
      <c r="I348" s="4">
        <v>4401</v>
      </c>
      <c r="J348" s="3" t="s">
        <v>26</v>
      </c>
      <c r="K348" s="39">
        <v>2016620</v>
      </c>
      <c r="L348" s="24"/>
      <c r="M348" s="25"/>
      <c r="N348" s="30"/>
      <c r="O348" s="31"/>
      <c r="P348" s="48" t="s">
        <v>384</v>
      </c>
      <c r="Q348" s="49" t="s">
        <v>342</v>
      </c>
      <c r="R348" s="10"/>
      <c r="S348" s="14"/>
    </row>
    <row r="349" spans="1:19" x14ac:dyDescent="0.25">
      <c r="A349" s="3"/>
      <c r="B349" s="11"/>
      <c r="C349" s="11"/>
      <c r="D349" s="7" t="s">
        <v>366</v>
      </c>
      <c r="E349" s="4"/>
      <c r="F349" s="3"/>
      <c r="G349" s="3"/>
      <c r="H349" s="4"/>
      <c r="I349" s="4">
        <v>4401</v>
      </c>
      <c r="J349" s="3" t="s">
        <v>26</v>
      </c>
      <c r="K349" s="39">
        <v>2007180</v>
      </c>
      <c r="L349" s="24"/>
      <c r="M349" s="25"/>
      <c r="N349" s="30"/>
      <c r="O349" s="31"/>
      <c r="P349" s="48" t="s">
        <v>385</v>
      </c>
      <c r="Q349" s="49" t="s">
        <v>386</v>
      </c>
      <c r="R349" s="10"/>
      <c r="S349" s="14"/>
    </row>
    <row r="350" spans="1:19" x14ac:dyDescent="0.25">
      <c r="A350" s="3"/>
      <c r="B350" s="11"/>
      <c r="C350" s="11"/>
      <c r="D350" s="7" t="s">
        <v>367</v>
      </c>
      <c r="E350" s="4"/>
      <c r="F350" s="3"/>
      <c r="G350" s="3"/>
      <c r="H350" s="4"/>
      <c r="I350" s="4">
        <v>4401</v>
      </c>
      <c r="J350" s="3" t="s">
        <v>26</v>
      </c>
      <c r="K350" s="39">
        <v>2520480</v>
      </c>
      <c r="L350" s="24"/>
      <c r="M350" s="25"/>
      <c r="N350" s="30"/>
      <c r="O350" s="31"/>
      <c r="P350" s="48" t="s">
        <v>343</v>
      </c>
      <c r="Q350" s="49" t="s">
        <v>384</v>
      </c>
      <c r="R350" s="10"/>
      <c r="S350" s="14"/>
    </row>
    <row r="351" spans="1:19" ht="15" customHeight="1" x14ac:dyDescent="0.25">
      <c r="A351" s="200" t="s">
        <v>369</v>
      </c>
      <c r="B351" s="201"/>
      <c r="C351" s="201"/>
      <c r="D351" s="201"/>
      <c r="E351" s="201"/>
      <c r="F351" s="201"/>
      <c r="G351" s="201"/>
      <c r="H351" s="201"/>
      <c r="I351" s="201"/>
      <c r="J351" s="201"/>
      <c r="K351" s="201"/>
      <c r="L351" s="201"/>
      <c r="M351" s="201"/>
      <c r="N351" s="201"/>
      <c r="O351" s="201"/>
      <c r="P351" s="201"/>
      <c r="Q351" s="201"/>
      <c r="R351" s="201"/>
      <c r="S351" s="202"/>
    </row>
    <row r="352" spans="1:19" ht="60" x14ac:dyDescent="0.25">
      <c r="A352" s="3"/>
      <c r="B352" s="11" t="s">
        <v>215</v>
      </c>
      <c r="C352" s="11" t="s">
        <v>310</v>
      </c>
      <c r="D352" s="7" t="s">
        <v>311</v>
      </c>
      <c r="E352" s="4"/>
      <c r="F352" s="3"/>
      <c r="G352" s="3"/>
      <c r="H352" s="4"/>
      <c r="I352" s="4">
        <v>4401</v>
      </c>
      <c r="J352" s="3" t="s">
        <v>26</v>
      </c>
      <c r="K352" s="39">
        <v>28377820</v>
      </c>
      <c r="L352" s="24"/>
      <c r="M352" s="25"/>
      <c r="N352" s="30"/>
      <c r="O352" s="31"/>
      <c r="P352" s="48" t="s">
        <v>395</v>
      </c>
      <c r="Q352" s="49" t="s">
        <v>386</v>
      </c>
      <c r="R352" s="10"/>
      <c r="S352" s="14"/>
    </row>
    <row r="353" spans="1:19" ht="15" customHeight="1" x14ac:dyDescent="0.25">
      <c r="A353" s="200" t="s">
        <v>368</v>
      </c>
      <c r="B353" s="201"/>
      <c r="C353" s="201"/>
      <c r="D353" s="201"/>
      <c r="E353" s="201"/>
      <c r="F353" s="201"/>
      <c r="G353" s="201"/>
      <c r="H353" s="201"/>
      <c r="I353" s="201"/>
      <c r="J353" s="201"/>
      <c r="K353" s="201"/>
      <c r="L353" s="201"/>
      <c r="M353" s="201"/>
      <c r="N353" s="201"/>
      <c r="O353" s="201"/>
      <c r="P353" s="201"/>
      <c r="Q353" s="201"/>
      <c r="R353" s="201"/>
      <c r="S353" s="202"/>
    </row>
    <row r="354" spans="1:19" ht="45" x14ac:dyDescent="0.25">
      <c r="A354" s="3"/>
      <c r="B354" s="11"/>
      <c r="C354" s="11"/>
      <c r="D354" s="7" t="s">
        <v>370</v>
      </c>
      <c r="E354" s="4"/>
      <c r="F354" s="3"/>
      <c r="G354" s="3"/>
      <c r="H354" s="4"/>
      <c r="I354" s="4">
        <v>4401</v>
      </c>
      <c r="J354" s="3" t="s">
        <v>26</v>
      </c>
      <c r="K354" s="39">
        <v>2480360</v>
      </c>
      <c r="L354" s="24"/>
      <c r="M354" s="25"/>
      <c r="N354" s="30"/>
      <c r="O354" s="31"/>
      <c r="P354" s="48" t="s">
        <v>343</v>
      </c>
      <c r="Q354" s="49" t="s">
        <v>386</v>
      </c>
      <c r="R354" s="10"/>
      <c r="S354" s="14"/>
    </row>
    <row r="355" spans="1:19" ht="45" x14ac:dyDescent="0.25">
      <c r="A355" s="3"/>
      <c r="B355" s="11"/>
      <c r="C355" s="11"/>
      <c r="D355" s="7" t="s">
        <v>371</v>
      </c>
      <c r="E355" s="4"/>
      <c r="F355" s="3"/>
      <c r="G355" s="3"/>
      <c r="H355" s="4"/>
      <c r="I355" s="4">
        <v>4401</v>
      </c>
      <c r="J355" s="3" t="s">
        <v>26</v>
      </c>
      <c r="K355" s="39">
        <v>2221940</v>
      </c>
      <c r="L355" s="24"/>
      <c r="M355" s="25"/>
      <c r="N355" s="30"/>
      <c r="O355" s="31"/>
      <c r="P355" s="48" t="s">
        <v>384</v>
      </c>
      <c r="Q355" s="49" t="s">
        <v>386</v>
      </c>
      <c r="R355" s="10"/>
      <c r="S355" s="14"/>
    </row>
    <row r="356" spans="1:19" ht="30" x14ac:dyDescent="0.25">
      <c r="A356" s="3"/>
      <c r="B356" s="11"/>
      <c r="C356" s="11"/>
      <c r="D356" s="7" t="s">
        <v>372</v>
      </c>
      <c r="E356" s="4"/>
      <c r="F356" s="3"/>
      <c r="G356" s="3"/>
      <c r="H356" s="4"/>
      <c r="I356" s="4">
        <v>4401</v>
      </c>
      <c r="J356" s="3" t="s">
        <v>26</v>
      </c>
      <c r="K356" s="39">
        <v>893260</v>
      </c>
      <c r="L356" s="24"/>
      <c r="M356" s="25"/>
      <c r="N356" s="30"/>
      <c r="O356" s="31"/>
      <c r="P356" s="48" t="s">
        <v>393</v>
      </c>
      <c r="Q356" s="49" t="s">
        <v>384</v>
      </c>
      <c r="R356" s="10"/>
      <c r="S356" s="14"/>
    </row>
    <row r="357" spans="1:19" ht="30" x14ac:dyDescent="0.25">
      <c r="A357" s="3"/>
      <c r="B357" s="11"/>
      <c r="C357" s="11"/>
      <c r="D357" s="7" t="s">
        <v>373</v>
      </c>
      <c r="E357" s="4"/>
      <c r="F357" s="3"/>
      <c r="G357" s="3"/>
      <c r="H357" s="4"/>
      <c r="I357" s="4">
        <v>4401</v>
      </c>
      <c r="J357" s="3" t="s">
        <v>26</v>
      </c>
      <c r="K357" s="39">
        <v>1302720</v>
      </c>
      <c r="L357" s="24"/>
      <c r="M357" s="25"/>
      <c r="N357" s="30"/>
      <c r="O357" s="31"/>
      <c r="P357" s="48" t="s">
        <v>393</v>
      </c>
      <c r="Q357" s="49" t="s">
        <v>384</v>
      </c>
      <c r="R357" s="10"/>
      <c r="S357" s="14"/>
    </row>
    <row r="358" spans="1:19" x14ac:dyDescent="0.25">
      <c r="A358" s="3"/>
      <c r="B358" s="11"/>
      <c r="C358" s="11"/>
      <c r="D358" s="12" t="s">
        <v>378</v>
      </c>
      <c r="E358" s="4"/>
      <c r="F358" s="3"/>
      <c r="G358" s="3"/>
      <c r="H358" s="4"/>
      <c r="I358" s="4"/>
      <c r="J358" s="3"/>
      <c r="K358" s="37">
        <f>SUM(K332:K357)</f>
        <v>56986920</v>
      </c>
      <c r="L358" s="37">
        <f>SUM(L332:L357)</f>
        <v>0</v>
      </c>
      <c r="M358" s="37">
        <f>SUM(M332:M357)</f>
        <v>0</v>
      </c>
      <c r="N358" s="37">
        <f>SUM(N332:N357)</f>
        <v>0</v>
      </c>
      <c r="O358" s="37">
        <f>SUM(O332:O357)</f>
        <v>0</v>
      </c>
      <c r="P358" s="10"/>
      <c r="Q358" s="10"/>
      <c r="R358" s="10"/>
      <c r="S358" s="10"/>
    </row>
    <row r="359" spans="1:19" x14ac:dyDescent="0.25">
      <c r="A359" s="3"/>
      <c r="B359" s="11"/>
      <c r="C359" s="11"/>
      <c r="D359" s="12" t="s">
        <v>379</v>
      </c>
      <c r="E359" s="4"/>
      <c r="F359" s="3"/>
      <c r="G359" s="3"/>
      <c r="H359" s="4"/>
      <c r="I359" s="4"/>
      <c r="J359" s="3"/>
      <c r="K359" s="37">
        <f>K358+K330+K299+K157+K37</f>
        <v>133193580</v>
      </c>
      <c r="L359" s="37">
        <f>L358+L330+L299+L157+L37</f>
        <v>211388935.46000001</v>
      </c>
      <c r="M359" s="37">
        <f>M358+M330+M299+M157+M37</f>
        <v>223389230.20999998</v>
      </c>
      <c r="N359" s="37">
        <f>N358+N330+N299+N157+N37</f>
        <v>172433157.72</v>
      </c>
      <c r="O359" s="37">
        <f>O358+O330+O299+O157+O37</f>
        <v>115475385.82999998</v>
      </c>
      <c r="P359" s="10"/>
      <c r="Q359" s="10"/>
      <c r="R359" s="10"/>
      <c r="S359" s="10"/>
    </row>
  </sheetData>
  <mergeCells count="2814">
    <mergeCell ref="P119:P120"/>
    <mergeCell ref="P121:P122"/>
    <mergeCell ref="P123:P124"/>
    <mergeCell ref="P125:P126"/>
    <mergeCell ref="P127:P128"/>
    <mergeCell ref="P129:P130"/>
    <mergeCell ref="P133:P134"/>
    <mergeCell ref="P135:P136"/>
    <mergeCell ref="P137:P138"/>
    <mergeCell ref="P141:P142"/>
    <mergeCell ref="P143:P144"/>
    <mergeCell ref="P145:P146"/>
    <mergeCell ref="P147:P148"/>
    <mergeCell ref="P59:P60"/>
    <mergeCell ref="P61:P62"/>
    <mergeCell ref="P63:P64"/>
    <mergeCell ref="P65:P66"/>
    <mergeCell ref="P67:P68"/>
    <mergeCell ref="P69:P70"/>
    <mergeCell ref="P71:P72"/>
    <mergeCell ref="P73:P74"/>
    <mergeCell ref="P75:P76"/>
    <mergeCell ref="P77:P78"/>
    <mergeCell ref="P79:P80"/>
    <mergeCell ref="P81:P82"/>
    <mergeCell ref="P83:P84"/>
    <mergeCell ref="P87:P88"/>
    <mergeCell ref="P89:P90"/>
    <mergeCell ref="P93:P94"/>
    <mergeCell ref="P95:P96"/>
    <mergeCell ref="G295:G296"/>
    <mergeCell ref="H295:H296"/>
    <mergeCell ref="I295:I296"/>
    <mergeCell ref="J295:J296"/>
    <mergeCell ref="K295:K296"/>
    <mergeCell ref="L295:L296"/>
    <mergeCell ref="A295:A296"/>
    <mergeCell ref="B295:B296"/>
    <mergeCell ref="C295:C296"/>
    <mergeCell ref="D295:D296"/>
    <mergeCell ref="E295:E296"/>
    <mergeCell ref="F295:F296"/>
    <mergeCell ref="M129:M130"/>
    <mergeCell ref="N129:N130"/>
    <mergeCell ref="O129:O130"/>
    <mergeCell ref="Q129:Q130"/>
    <mergeCell ref="R129:R130"/>
    <mergeCell ref="B267:B268"/>
    <mergeCell ref="A267:A268"/>
    <mergeCell ref="H271:H272"/>
    <mergeCell ref="G271:G272"/>
    <mergeCell ref="F271:F272"/>
    <mergeCell ref="E271:E272"/>
    <mergeCell ref="D271:D272"/>
    <mergeCell ref="C271:C272"/>
    <mergeCell ref="B271:B272"/>
    <mergeCell ref="A271:A272"/>
    <mergeCell ref="H267:H268"/>
    <mergeCell ref="G267:G268"/>
    <mergeCell ref="F267:F268"/>
    <mergeCell ref="E267:E268"/>
    <mergeCell ref="D267:D268"/>
    <mergeCell ref="S129:S130"/>
    <mergeCell ref="G129:G130"/>
    <mergeCell ref="H129:H130"/>
    <mergeCell ref="I129:I130"/>
    <mergeCell ref="J129:J130"/>
    <mergeCell ref="K129:K130"/>
    <mergeCell ref="L129:L130"/>
    <mergeCell ref="A129:A130"/>
    <mergeCell ref="B129:B130"/>
    <mergeCell ref="C129:C130"/>
    <mergeCell ref="D129:D130"/>
    <mergeCell ref="E129:E130"/>
    <mergeCell ref="F129:F130"/>
    <mergeCell ref="G115:G116"/>
    <mergeCell ref="H115:H116"/>
    <mergeCell ref="I115:I116"/>
    <mergeCell ref="J115:J116"/>
    <mergeCell ref="K115:K116"/>
    <mergeCell ref="L115:L116"/>
    <mergeCell ref="M121:M122"/>
    <mergeCell ref="S127:S128"/>
    <mergeCell ref="O127:O128"/>
    <mergeCell ref="N127:N128"/>
    <mergeCell ref="Q127:Q128"/>
    <mergeCell ref="R127:R128"/>
    <mergeCell ref="M127:M128"/>
    <mergeCell ref="I127:I128"/>
    <mergeCell ref="J127:J128"/>
    <mergeCell ref="L127:L128"/>
    <mergeCell ref="K127:K128"/>
    <mergeCell ref="S125:S126"/>
    <mergeCell ref="N125:N126"/>
    <mergeCell ref="O59:O60"/>
    <mergeCell ref="O199:O200"/>
    <mergeCell ref="O211:O212"/>
    <mergeCell ref="O219:O220"/>
    <mergeCell ref="A115:A116"/>
    <mergeCell ref="B115:B116"/>
    <mergeCell ref="C115:C116"/>
    <mergeCell ref="D115:D116"/>
    <mergeCell ref="E115:E116"/>
    <mergeCell ref="F115:F116"/>
    <mergeCell ref="B315:B316"/>
    <mergeCell ref="A315:A316"/>
    <mergeCell ref="H323:H324"/>
    <mergeCell ref="G323:G324"/>
    <mergeCell ref="F323:F324"/>
    <mergeCell ref="E323:E324"/>
    <mergeCell ref="D323:D324"/>
    <mergeCell ref="C323:C324"/>
    <mergeCell ref="B323:B324"/>
    <mergeCell ref="A323:A324"/>
    <mergeCell ref="H315:H316"/>
    <mergeCell ref="G315:G316"/>
    <mergeCell ref="F315:F316"/>
    <mergeCell ref="E315:E316"/>
    <mergeCell ref="D315:D316"/>
    <mergeCell ref="C315:C316"/>
    <mergeCell ref="B293:B294"/>
    <mergeCell ref="A293:A294"/>
    <mergeCell ref="H307:H308"/>
    <mergeCell ref="G307:G308"/>
    <mergeCell ref="F307:F308"/>
    <mergeCell ref="E307:E308"/>
    <mergeCell ref="D307:D308"/>
    <mergeCell ref="C307:C308"/>
    <mergeCell ref="B307:B308"/>
    <mergeCell ref="A307:A308"/>
    <mergeCell ref="H293:H294"/>
    <mergeCell ref="G293:G294"/>
    <mergeCell ref="F293:F294"/>
    <mergeCell ref="E293:E294"/>
    <mergeCell ref="D293:D294"/>
    <mergeCell ref="C293:C294"/>
    <mergeCell ref="B277:B278"/>
    <mergeCell ref="A277:A278"/>
    <mergeCell ref="H285:H286"/>
    <mergeCell ref="G285:G286"/>
    <mergeCell ref="F285:F286"/>
    <mergeCell ref="E285:E286"/>
    <mergeCell ref="D285:D286"/>
    <mergeCell ref="C285:C286"/>
    <mergeCell ref="B285:B286"/>
    <mergeCell ref="A285:A286"/>
    <mergeCell ref="H277:H278"/>
    <mergeCell ref="G277:G278"/>
    <mergeCell ref="F277:F278"/>
    <mergeCell ref="E277:E278"/>
    <mergeCell ref="D277:D278"/>
    <mergeCell ref="C277:C278"/>
    <mergeCell ref="A305:A306"/>
    <mergeCell ref="B305:B306"/>
    <mergeCell ref="C305:C306"/>
    <mergeCell ref="D305:D306"/>
    <mergeCell ref="E305:E306"/>
    <mergeCell ref="F305:F306"/>
    <mergeCell ref="B255:B256"/>
    <mergeCell ref="A255:A256"/>
    <mergeCell ref="H263:H264"/>
    <mergeCell ref="G263:G264"/>
    <mergeCell ref="F263:F264"/>
    <mergeCell ref="E263:E264"/>
    <mergeCell ref="D263:D264"/>
    <mergeCell ref="C263:C264"/>
    <mergeCell ref="B263:B264"/>
    <mergeCell ref="A263:A264"/>
    <mergeCell ref="H255:H256"/>
    <mergeCell ref="G255:G256"/>
    <mergeCell ref="F255:F256"/>
    <mergeCell ref="E255:E256"/>
    <mergeCell ref="D255:D256"/>
    <mergeCell ref="C255:C256"/>
    <mergeCell ref="A261:A262"/>
    <mergeCell ref="B261:B262"/>
    <mergeCell ref="C261:C262"/>
    <mergeCell ref="D261:D262"/>
    <mergeCell ref="E261:E262"/>
    <mergeCell ref="F261:F262"/>
    <mergeCell ref="G261:G262"/>
    <mergeCell ref="B239:B240"/>
    <mergeCell ref="A239:A240"/>
    <mergeCell ref="H247:H248"/>
    <mergeCell ref="G247:G248"/>
    <mergeCell ref="F247:F248"/>
    <mergeCell ref="E247:E248"/>
    <mergeCell ref="D247:D248"/>
    <mergeCell ref="C247:C248"/>
    <mergeCell ref="B247:B248"/>
    <mergeCell ref="A247:A248"/>
    <mergeCell ref="H239:H240"/>
    <mergeCell ref="G239:G240"/>
    <mergeCell ref="F239:F240"/>
    <mergeCell ref="E239:E240"/>
    <mergeCell ref="D239:D240"/>
    <mergeCell ref="C239:C240"/>
    <mergeCell ref="B223:B224"/>
    <mergeCell ref="A223:A224"/>
    <mergeCell ref="H231:H232"/>
    <mergeCell ref="G231:G232"/>
    <mergeCell ref="F231:F232"/>
    <mergeCell ref="E231:E232"/>
    <mergeCell ref="D231:D232"/>
    <mergeCell ref="C231:C232"/>
    <mergeCell ref="B231:B232"/>
    <mergeCell ref="A231:A232"/>
    <mergeCell ref="H223:H224"/>
    <mergeCell ref="G223:G224"/>
    <mergeCell ref="F223:F224"/>
    <mergeCell ref="E223:E224"/>
    <mergeCell ref="D223:D224"/>
    <mergeCell ref="C223:C224"/>
    <mergeCell ref="B207:B208"/>
    <mergeCell ref="A207:A208"/>
    <mergeCell ref="H215:H216"/>
    <mergeCell ref="G215:G216"/>
    <mergeCell ref="F215:F216"/>
    <mergeCell ref="E215:E216"/>
    <mergeCell ref="D215:D216"/>
    <mergeCell ref="C215:C216"/>
    <mergeCell ref="B215:B216"/>
    <mergeCell ref="A215:A216"/>
    <mergeCell ref="H207:H208"/>
    <mergeCell ref="G207:G208"/>
    <mergeCell ref="F207:F208"/>
    <mergeCell ref="E207:E208"/>
    <mergeCell ref="D207:D208"/>
    <mergeCell ref="C207:C208"/>
    <mergeCell ref="B195:B196"/>
    <mergeCell ref="A195:A196"/>
    <mergeCell ref="H203:H204"/>
    <mergeCell ref="G203:G204"/>
    <mergeCell ref="F203:F204"/>
    <mergeCell ref="E203:E204"/>
    <mergeCell ref="D203:D204"/>
    <mergeCell ref="C203:C204"/>
    <mergeCell ref="B203:B204"/>
    <mergeCell ref="A203:A204"/>
    <mergeCell ref="H195:H196"/>
    <mergeCell ref="G195:G196"/>
    <mergeCell ref="F195:F196"/>
    <mergeCell ref="E195:E196"/>
    <mergeCell ref="D195:D196"/>
    <mergeCell ref="C195:C196"/>
    <mergeCell ref="G191:G192"/>
    <mergeCell ref="F191:F192"/>
    <mergeCell ref="E191:E192"/>
    <mergeCell ref="D191:D192"/>
    <mergeCell ref="C191:C192"/>
    <mergeCell ref="B191:B192"/>
    <mergeCell ref="A191:A192"/>
    <mergeCell ref="H183:H184"/>
    <mergeCell ref="G183:G184"/>
    <mergeCell ref="F183:F184"/>
    <mergeCell ref="E183:E184"/>
    <mergeCell ref="D183:D184"/>
    <mergeCell ref="C183:C184"/>
    <mergeCell ref="B169:B170"/>
    <mergeCell ref="A169:A170"/>
    <mergeCell ref="H177:H178"/>
    <mergeCell ref="G177:G178"/>
    <mergeCell ref="F177:F178"/>
    <mergeCell ref="E177:E178"/>
    <mergeCell ref="D177:D178"/>
    <mergeCell ref="C177:C178"/>
    <mergeCell ref="B177:B178"/>
    <mergeCell ref="A177:A178"/>
    <mergeCell ref="H169:H170"/>
    <mergeCell ref="G169:G170"/>
    <mergeCell ref="F169:F170"/>
    <mergeCell ref="E169:E170"/>
    <mergeCell ref="D169:D170"/>
    <mergeCell ref="C169:C170"/>
    <mergeCell ref="A175:A176"/>
    <mergeCell ref="B175:B176"/>
    <mergeCell ref="C175:C176"/>
    <mergeCell ref="A159:A160"/>
    <mergeCell ref="A158:S158"/>
    <mergeCell ref="H161:H162"/>
    <mergeCell ref="G161:G162"/>
    <mergeCell ref="F161:F162"/>
    <mergeCell ref="E161:E162"/>
    <mergeCell ref="D161:D162"/>
    <mergeCell ref="C161:C162"/>
    <mergeCell ref="B161:B162"/>
    <mergeCell ref="A161:A162"/>
    <mergeCell ref="G159:G160"/>
    <mergeCell ref="F159:F160"/>
    <mergeCell ref="E159:E160"/>
    <mergeCell ref="D159:D160"/>
    <mergeCell ref="C159:C160"/>
    <mergeCell ref="B159:B160"/>
    <mergeCell ref="B93:B94"/>
    <mergeCell ref="A93:A94"/>
    <mergeCell ref="H153:H154"/>
    <mergeCell ref="G153:G154"/>
    <mergeCell ref="F153:F154"/>
    <mergeCell ref="E153:E154"/>
    <mergeCell ref="D153:D154"/>
    <mergeCell ref="C153:C154"/>
    <mergeCell ref="B153:B154"/>
    <mergeCell ref="A153:A154"/>
    <mergeCell ref="H93:H94"/>
    <mergeCell ref="G93:G94"/>
    <mergeCell ref="F93:F94"/>
    <mergeCell ref="E93:E94"/>
    <mergeCell ref="D93:D94"/>
    <mergeCell ref="C93:C94"/>
    <mergeCell ref="H143:H144"/>
    <mergeCell ref="G143:G144"/>
    <mergeCell ref="F143:F144"/>
    <mergeCell ref="E143:E144"/>
    <mergeCell ref="D143:D144"/>
    <mergeCell ref="C143:C144"/>
    <mergeCell ref="B143:B144"/>
    <mergeCell ref="A143:A144"/>
    <mergeCell ref="H87:H88"/>
    <mergeCell ref="G87:G88"/>
    <mergeCell ref="F87:F88"/>
    <mergeCell ref="E87:E88"/>
    <mergeCell ref="D87:D88"/>
    <mergeCell ref="C87:C88"/>
    <mergeCell ref="B73:B74"/>
    <mergeCell ref="A73:A74"/>
    <mergeCell ref="H101:H102"/>
    <mergeCell ref="G101:G102"/>
    <mergeCell ref="F101:F102"/>
    <mergeCell ref="E101:E102"/>
    <mergeCell ref="D101:D102"/>
    <mergeCell ref="C101:C102"/>
    <mergeCell ref="B101:B102"/>
    <mergeCell ref="A101:A102"/>
    <mergeCell ref="H73:H74"/>
    <mergeCell ref="G73:G74"/>
    <mergeCell ref="F73:F74"/>
    <mergeCell ref="E73:E74"/>
    <mergeCell ref="D73:D74"/>
    <mergeCell ref="C73:C74"/>
    <mergeCell ref="F95:F96"/>
    <mergeCell ref="G95:G96"/>
    <mergeCell ref="H127:H128"/>
    <mergeCell ref="G127:G128"/>
    <mergeCell ref="F127:F128"/>
    <mergeCell ref="E127:E128"/>
    <mergeCell ref="D127:D128"/>
    <mergeCell ref="C127:C128"/>
    <mergeCell ref="B127:B128"/>
    <mergeCell ref="A127:A128"/>
    <mergeCell ref="H65:H66"/>
    <mergeCell ref="G65:G66"/>
    <mergeCell ref="F65:F66"/>
    <mergeCell ref="E65:E66"/>
    <mergeCell ref="D65:D66"/>
    <mergeCell ref="C65:C66"/>
    <mergeCell ref="B63:B64"/>
    <mergeCell ref="A63:A64"/>
    <mergeCell ref="H63:H64"/>
    <mergeCell ref="G63:G64"/>
    <mergeCell ref="F63:F64"/>
    <mergeCell ref="E63:E64"/>
    <mergeCell ref="D63:D64"/>
    <mergeCell ref="C63:C64"/>
    <mergeCell ref="B87:B88"/>
    <mergeCell ref="A87:A88"/>
    <mergeCell ref="A95:A96"/>
    <mergeCell ref="B95:B96"/>
    <mergeCell ref="C95:C96"/>
    <mergeCell ref="D95:D96"/>
    <mergeCell ref="E95:E96"/>
    <mergeCell ref="H95:H96"/>
    <mergeCell ref="A75:A76"/>
    <mergeCell ref="B75:B76"/>
    <mergeCell ref="E43:E44"/>
    <mergeCell ref="D43:D44"/>
    <mergeCell ref="C43:C44"/>
    <mergeCell ref="K57:K58"/>
    <mergeCell ref="K59:K60"/>
    <mergeCell ref="B55:B56"/>
    <mergeCell ref="A55:A56"/>
    <mergeCell ref="H61:H62"/>
    <mergeCell ref="G61:G62"/>
    <mergeCell ref="F61:F62"/>
    <mergeCell ref="E61:E62"/>
    <mergeCell ref="D61:D62"/>
    <mergeCell ref="C61:C62"/>
    <mergeCell ref="B61:B62"/>
    <mergeCell ref="A61:A62"/>
    <mergeCell ref="H55:H56"/>
    <mergeCell ref="G55:G56"/>
    <mergeCell ref="F55:F56"/>
    <mergeCell ref="E55:E56"/>
    <mergeCell ref="D55:D56"/>
    <mergeCell ref="C55:C56"/>
    <mergeCell ref="A51:A52"/>
    <mergeCell ref="G53:G54"/>
    <mergeCell ref="F53:F54"/>
    <mergeCell ref="E53:E54"/>
    <mergeCell ref="D53:D54"/>
    <mergeCell ref="C53:C54"/>
    <mergeCell ref="B53:B54"/>
    <mergeCell ref="A53:A54"/>
    <mergeCell ref="G51:G52"/>
    <mergeCell ref="F51:F52"/>
    <mergeCell ref="E51:E52"/>
    <mergeCell ref="K2:K6"/>
    <mergeCell ref="K39:K40"/>
    <mergeCell ref="K41:K42"/>
    <mergeCell ref="K43:K44"/>
    <mergeCell ref="M297:M298"/>
    <mergeCell ref="M301:M302"/>
    <mergeCell ref="M303:M304"/>
    <mergeCell ref="M305:M306"/>
    <mergeCell ref="M307:M308"/>
    <mergeCell ref="M309:M310"/>
    <mergeCell ref="M279:M280"/>
    <mergeCell ref="M281:M282"/>
    <mergeCell ref="M283:M284"/>
    <mergeCell ref="M285:M286"/>
    <mergeCell ref="M287:M288"/>
    <mergeCell ref="M289:M290"/>
    <mergeCell ref="M257:M258"/>
    <mergeCell ref="M259:M260"/>
    <mergeCell ref="M261:M262"/>
    <mergeCell ref="M263:M264"/>
    <mergeCell ref="M265:M266"/>
    <mergeCell ref="M267:M268"/>
    <mergeCell ref="M199:M200"/>
    <mergeCell ref="M201:M202"/>
    <mergeCell ref="M203:M204"/>
    <mergeCell ref="M205:M206"/>
    <mergeCell ref="M207:M208"/>
    <mergeCell ref="M185:M186"/>
    <mergeCell ref="M187:M188"/>
    <mergeCell ref="M189:M190"/>
    <mergeCell ref="M191:M192"/>
    <mergeCell ref="M193:M194"/>
    <mergeCell ref="M153:M154"/>
    <mergeCell ref="M155:M156"/>
    <mergeCell ref="M89:M90"/>
    <mergeCell ref="M47:M48"/>
    <mergeCell ref="M141:M142"/>
    <mergeCell ref="M143:M144"/>
    <mergeCell ref="M145:M146"/>
    <mergeCell ref="M147:M148"/>
    <mergeCell ref="M75:M76"/>
    <mergeCell ref="M77:M78"/>
    <mergeCell ref="M79:M80"/>
    <mergeCell ref="M101:M102"/>
    <mergeCell ref="M103:M104"/>
    <mergeCell ref="M81:M82"/>
    <mergeCell ref="M131:M132"/>
    <mergeCell ref="M133:M134"/>
    <mergeCell ref="M135:M136"/>
    <mergeCell ref="M137:M138"/>
    <mergeCell ref="M139:M140"/>
    <mergeCell ref="M67:M68"/>
    <mergeCell ref="M119:M120"/>
    <mergeCell ref="M93:M94"/>
    <mergeCell ref="M2:M6"/>
    <mergeCell ref="M39:M40"/>
    <mergeCell ref="M41:M42"/>
    <mergeCell ref="M43:M44"/>
    <mergeCell ref="M45:M46"/>
    <mergeCell ref="M49:M50"/>
    <mergeCell ref="M51:M52"/>
    <mergeCell ref="A19:S19"/>
    <mergeCell ref="R97:R98"/>
    <mergeCell ref="S97:S98"/>
    <mergeCell ref="N97:N98"/>
    <mergeCell ref="O97:O98"/>
    <mergeCell ref="Q97:Q98"/>
    <mergeCell ref="G97:G98"/>
    <mergeCell ref="H97:H98"/>
    <mergeCell ref="I97:I98"/>
    <mergeCell ref="J97:J98"/>
    <mergeCell ref="L97:L98"/>
    <mergeCell ref="K97:K98"/>
    <mergeCell ref="A97:A98"/>
    <mergeCell ref="B97:B98"/>
    <mergeCell ref="C97:C98"/>
    <mergeCell ref="M20:M21"/>
    <mergeCell ref="M22:M23"/>
    <mergeCell ref="M24:M25"/>
    <mergeCell ref="M29:M30"/>
    <mergeCell ref="M31:M32"/>
    <mergeCell ref="M33:M34"/>
    <mergeCell ref="M95:M96"/>
    <mergeCell ref="M97:M98"/>
    <mergeCell ref="M35:M36"/>
    <mergeCell ref="M17:M18"/>
    <mergeCell ref="S323:S324"/>
    <mergeCell ref="O323:O324"/>
    <mergeCell ref="N323:N324"/>
    <mergeCell ref="Q323:Q324"/>
    <mergeCell ref="R323:R324"/>
    <mergeCell ref="I323:I324"/>
    <mergeCell ref="J323:J324"/>
    <mergeCell ref="L323:L324"/>
    <mergeCell ref="K323:K324"/>
    <mergeCell ref="S321:S322"/>
    <mergeCell ref="N321:N322"/>
    <mergeCell ref="O321:O322"/>
    <mergeCell ref="Q321:Q322"/>
    <mergeCell ref="R321:R322"/>
    <mergeCell ref="H321:H322"/>
    <mergeCell ref="I321:I322"/>
    <mergeCell ref="J321:J322"/>
    <mergeCell ref="L321:L322"/>
    <mergeCell ref="K321:K322"/>
    <mergeCell ref="M321:M322"/>
    <mergeCell ref="M323:M324"/>
    <mergeCell ref="A321:A322"/>
    <mergeCell ref="B321:B322"/>
    <mergeCell ref="C321:C322"/>
    <mergeCell ref="D321:D322"/>
    <mergeCell ref="E321:E322"/>
    <mergeCell ref="F321:F322"/>
    <mergeCell ref="G321:G322"/>
    <mergeCell ref="R319:R320"/>
    <mergeCell ref="S319:S320"/>
    <mergeCell ref="N319:N320"/>
    <mergeCell ref="O319:O320"/>
    <mergeCell ref="Q319:Q320"/>
    <mergeCell ref="G319:G320"/>
    <mergeCell ref="H319:H320"/>
    <mergeCell ref="I319:I320"/>
    <mergeCell ref="J319:J320"/>
    <mergeCell ref="L319:L320"/>
    <mergeCell ref="K319:K320"/>
    <mergeCell ref="A319:A320"/>
    <mergeCell ref="B319:B320"/>
    <mergeCell ref="C319:C320"/>
    <mergeCell ref="D319:D320"/>
    <mergeCell ref="E319:E320"/>
    <mergeCell ref="F319:F320"/>
    <mergeCell ref="M319:M320"/>
    <mergeCell ref="S317:S318"/>
    <mergeCell ref="N317:N318"/>
    <mergeCell ref="O317:O318"/>
    <mergeCell ref="Q317:Q318"/>
    <mergeCell ref="R317:R318"/>
    <mergeCell ref="J317:J318"/>
    <mergeCell ref="L317:L318"/>
    <mergeCell ref="K317:K318"/>
    <mergeCell ref="A317:A318"/>
    <mergeCell ref="B317:B318"/>
    <mergeCell ref="C317:C318"/>
    <mergeCell ref="D317:D318"/>
    <mergeCell ref="E317:E318"/>
    <mergeCell ref="F317:F318"/>
    <mergeCell ref="G317:G318"/>
    <mergeCell ref="H317:H318"/>
    <mergeCell ref="I317:I318"/>
    <mergeCell ref="M317:M318"/>
    <mergeCell ref="S315:S316"/>
    <mergeCell ref="O315:O316"/>
    <mergeCell ref="N315:N316"/>
    <mergeCell ref="Q315:Q316"/>
    <mergeCell ref="R315:R316"/>
    <mergeCell ref="M315:M316"/>
    <mergeCell ref="I315:I316"/>
    <mergeCell ref="J315:J316"/>
    <mergeCell ref="L315:L316"/>
    <mergeCell ref="K315:K316"/>
    <mergeCell ref="S313:S314"/>
    <mergeCell ref="N313:N314"/>
    <mergeCell ref="O313:O314"/>
    <mergeCell ref="Q313:Q314"/>
    <mergeCell ref="R313:R314"/>
    <mergeCell ref="M313:M314"/>
    <mergeCell ref="H313:H314"/>
    <mergeCell ref="I313:I314"/>
    <mergeCell ref="J313:J314"/>
    <mergeCell ref="L313:L314"/>
    <mergeCell ref="K313:K314"/>
    <mergeCell ref="A313:A314"/>
    <mergeCell ref="B313:B314"/>
    <mergeCell ref="C313:C314"/>
    <mergeCell ref="D313:D314"/>
    <mergeCell ref="E313:E314"/>
    <mergeCell ref="F313:F314"/>
    <mergeCell ref="G313:G314"/>
    <mergeCell ref="R311:R312"/>
    <mergeCell ref="S311:S312"/>
    <mergeCell ref="M311:M312"/>
    <mergeCell ref="N311:N312"/>
    <mergeCell ref="O311:O312"/>
    <mergeCell ref="Q311:Q312"/>
    <mergeCell ref="G311:G312"/>
    <mergeCell ref="H311:H312"/>
    <mergeCell ref="I311:I312"/>
    <mergeCell ref="J311:J312"/>
    <mergeCell ref="L311:L312"/>
    <mergeCell ref="K311:K312"/>
    <mergeCell ref="A311:A312"/>
    <mergeCell ref="B311:B312"/>
    <mergeCell ref="C311:C312"/>
    <mergeCell ref="D311:D312"/>
    <mergeCell ref="E311:E312"/>
    <mergeCell ref="F311:F312"/>
    <mergeCell ref="S309:S310"/>
    <mergeCell ref="N309:N310"/>
    <mergeCell ref="O309:O310"/>
    <mergeCell ref="Q309:Q310"/>
    <mergeCell ref="R309:R310"/>
    <mergeCell ref="J309:J310"/>
    <mergeCell ref="L309:L310"/>
    <mergeCell ref="K309:K310"/>
    <mergeCell ref="A309:A310"/>
    <mergeCell ref="B309:B310"/>
    <mergeCell ref="C309:C310"/>
    <mergeCell ref="D309:D310"/>
    <mergeCell ref="E309:E310"/>
    <mergeCell ref="F309:F310"/>
    <mergeCell ref="G309:G310"/>
    <mergeCell ref="H309:H310"/>
    <mergeCell ref="I309:I310"/>
    <mergeCell ref="S307:S308"/>
    <mergeCell ref="O307:O308"/>
    <mergeCell ref="N307:N308"/>
    <mergeCell ref="Q307:Q308"/>
    <mergeCell ref="R307:R308"/>
    <mergeCell ref="I307:I308"/>
    <mergeCell ref="J307:J308"/>
    <mergeCell ref="L307:L308"/>
    <mergeCell ref="K307:K308"/>
    <mergeCell ref="S305:S306"/>
    <mergeCell ref="N305:N306"/>
    <mergeCell ref="O305:O306"/>
    <mergeCell ref="Q305:Q306"/>
    <mergeCell ref="R305:R306"/>
    <mergeCell ref="H305:H306"/>
    <mergeCell ref="I305:I306"/>
    <mergeCell ref="J305:J306"/>
    <mergeCell ref="L305:L306"/>
    <mergeCell ref="K305:K306"/>
    <mergeCell ref="G305:G306"/>
    <mergeCell ref="R303:R304"/>
    <mergeCell ref="S303:S304"/>
    <mergeCell ref="N303:N304"/>
    <mergeCell ref="O303:O304"/>
    <mergeCell ref="Q303:Q304"/>
    <mergeCell ref="M295:M296"/>
    <mergeCell ref="N295:N296"/>
    <mergeCell ref="O295:O296"/>
    <mergeCell ref="Q295:Q296"/>
    <mergeCell ref="G303:G304"/>
    <mergeCell ref="H303:H304"/>
    <mergeCell ref="I303:I304"/>
    <mergeCell ref="J303:J304"/>
    <mergeCell ref="L303:L304"/>
    <mergeCell ref="K303:K304"/>
    <mergeCell ref="A303:A304"/>
    <mergeCell ref="B303:B304"/>
    <mergeCell ref="C303:C304"/>
    <mergeCell ref="D303:D304"/>
    <mergeCell ref="E303:E304"/>
    <mergeCell ref="F303:F304"/>
    <mergeCell ref="S301:S302"/>
    <mergeCell ref="R295:R296"/>
    <mergeCell ref="S295:S296"/>
    <mergeCell ref="N301:N302"/>
    <mergeCell ref="O301:O302"/>
    <mergeCell ref="Q301:Q302"/>
    <mergeCell ref="R301:R302"/>
    <mergeCell ref="J301:J302"/>
    <mergeCell ref="L301:L302"/>
    <mergeCell ref="K301:K302"/>
    <mergeCell ref="A301:A302"/>
    <mergeCell ref="B301:B302"/>
    <mergeCell ref="C301:C302"/>
    <mergeCell ref="D301:D302"/>
    <mergeCell ref="E301:E302"/>
    <mergeCell ref="F301:F302"/>
    <mergeCell ref="G301:G302"/>
    <mergeCell ref="H301:H302"/>
    <mergeCell ref="I301:I302"/>
    <mergeCell ref="S297:S298"/>
    <mergeCell ref="N297:N298"/>
    <mergeCell ref="O297:O298"/>
    <mergeCell ref="Q297:Q298"/>
    <mergeCell ref="R297:R298"/>
    <mergeCell ref="J297:J298"/>
    <mergeCell ref="L297:L298"/>
    <mergeCell ref="K297:K298"/>
    <mergeCell ref="A297:A298"/>
    <mergeCell ref="B297:B298"/>
    <mergeCell ref="C297:C298"/>
    <mergeCell ref="D297:D298"/>
    <mergeCell ref="E297:E298"/>
    <mergeCell ref="F297:F298"/>
    <mergeCell ref="G297:G298"/>
    <mergeCell ref="H297:H298"/>
    <mergeCell ref="I297:I298"/>
    <mergeCell ref="S293:S294"/>
    <mergeCell ref="O293:O294"/>
    <mergeCell ref="N293:N294"/>
    <mergeCell ref="Q293:Q294"/>
    <mergeCell ref="R293:R294"/>
    <mergeCell ref="M293:M294"/>
    <mergeCell ref="I293:I294"/>
    <mergeCell ref="J293:J294"/>
    <mergeCell ref="L293:L294"/>
    <mergeCell ref="K293:K294"/>
    <mergeCell ref="S291:S292"/>
    <mergeCell ref="N291:N292"/>
    <mergeCell ref="O291:O292"/>
    <mergeCell ref="Q291:Q292"/>
    <mergeCell ref="R291:R292"/>
    <mergeCell ref="M291:M292"/>
    <mergeCell ref="H291:H292"/>
    <mergeCell ref="I291:I292"/>
    <mergeCell ref="J291:J292"/>
    <mergeCell ref="L291:L292"/>
    <mergeCell ref="K291:K292"/>
    <mergeCell ref="A291:A292"/>
    <mergeCell ref="B291:B292"/>
    <mergeCell ref="C291:C292"/>
    <mergeCell ref="D291:D292"/>
    <mergeCell ref="E291:E292"/>
    <mergeCell ref="F291:F292"/>
    <mergeCell ref="G291:G292"/>
    <mergeCell ref="R289:R290"/>
    <mergeCell ref="S289:S290"/>
    <mergeCell ref="N289:N290"/>
    <mergeCell ref="O289:O290"/>
    <mergeCell ref="Q289:Q290"/>
    <mergeCell ref="G289:G290"/>
    <mergeCell ref="H289:H290"/>
    <mergeCell ref="I289:I290"/>
    <mergeCell ref="J289:J290"/>
    <mergeCell ref="L289:L290"/>
    <mergeCell ref="K289:K290"/>
    <mergeCell ref="A289:A290"/>
    <mergeCell ref="B289:B290"/>
    <mergeCell ref="C289:C290"/>
    <mergeCell ref="D289:D290"/>
    <mergeCell ref="E289:E290"/>
    <mergeCell ref="F289:F290"/>
    <mergeCell ref="S287:S288"/>
    <mergeCell ref="N287:N288"/>
    <mergeCell ref="O287:O288"/>
    <mergeCell ref="Q287:Q288"/>
    <mergeCell ref="R287:R288"/>
    <mergeCell ref="J287:J288"/>
    <mergeCell ref="L287:L288"/>
    <mergeCell ref="K287:K288"/>
    <mergeCell ref="A287:A288"/>
    <mergeCell ref="B287:B288"/>
    <mergeCell ref="C287:C288"/>
    <mergeCell ref="D287:D288"/>
    <mergeCell ref="E287:E288"/>
    <mergeCell ref="F287:F288"/>
    <mergeCell ref="G287:G288"/>
    <mergeCell ref="H287:H288"/>
    <mergeCell ref="I287:I288"/>
    <mergeCell ref="S285:S286"/>
    <mergeCell ref="O285:O286"/>
    <mergeCell ref="N285:N286"/>
    <mergeCell ref="Q285:Q286"/>
    <mergeCell ref="R285:R286"/>
    <mergeCell ref="I285:I286"/>
    <mergeCell ref="J285:J286"/>
    <mergeCell ref="L285:L286"/>
    <mergeCell ref="K285:K286"/>
    <mergeCell ref="S283:S284"/>
    <mergeCell ref="N283:N284"/>
    <mergeCell ref="O283:O284"/>
    <mergeCell ref="Q283:Q284"/>
    <mergeCell ref="R283:R284"/>
    <mergeCell ref="H283:H284"/>
    <mergeCell ref="I283:I284"/>
    <mergeCell ref="J283:J284"/>
    <mergeCell ref="L283:L284"/>
    <mergeCell ref="K283:K284"/>
    <mergeCell ref="A283:A284"/>
    <mergeCell ref="B283:B284"/>
    <mergeCell ref="C283:C284"/>
    <mergeCell ref="D283:D284"/>
    <mergeCell ref="E283:E284"/>
    <mergeCell ref="F283:F284"/>
    <mergeCell ref="G283:G284"/>
    <mergeCell ref="R281:R282"/>
    <mergeCell ref="S281:S282"/>
    <mergeCell ref="N281:N282"/>
    <mergeCell ref="O281:O282"/>
    <mergeCell ref="Q281:Q282"/>
    <mergeCell ref="G281:G282"/>
    <mergeCell ref="H281:H282"/>
    <mergeCell ref="I281:I282"/>
    <mergeCell ref="J281:J282"/>
    <mergeCell ref="L281:L282"/>
    <mergeCell ref="K281:K282"/>
    <mergeCell ref="A281:A282"/>
    <mergeCell ref="B281:B282"/>
    <mergeCell ref="C281:C282"/>
    <mergeCell ref="D281:D282"/>
    <mergeCell ref="E281:E282"/>
    <mergeCell ref="F281:F282"/>
    <mergeCell ref="S279:S280"/>
    <mergeCell ref="N279:N280"/>
    <mergeCell ref="O279:O280"/>
    <mergeCell ref="Q279:Q280"/>
    <mergeCell ref="R279:R280"/>
    <mergeCell ref="J279:J280"/>
    <mergeCell ref="L279:L280"/>
    <mergeCell ref="K279:K280"/>
    <mergeCell ref="A279:A280"/>
    <mergeCell ref="B279:B280"/>
    <mergeCell ref="C279:C280"/>
    <mergeCell ref="D279:D280"/>
    <mergeCell ref="E279:E280"/>
    <mergeCell ref="F279:F280"/>
    <mergeCell ref="G279:G280"/>
    <mergeCell ref="H279:H280"/>
    <mergeCell ref="I279:I280"/>
    <mergeCell ref="S277:S278"/>
    <mergeCell ref="O277:O278"/>
    <mergeCell ref="N277:N278"/>
    <mergeCell ref="Q277:Q278"/>
    <mergeCell ref="R277:R278"/>
    <mergeCell ref="M277:M278"/>
    <mergeCell ref="I277:I278"/>
    <mergeCell ref="J277:J278"/>
    <mergeCell ref="L277:L278"/>
    <mergeCell ref="K277:K278"/>
    <mergeCell ref="S275:S276"/>
    <mergeCell ref="N275:N276"/>
    <mergeCell ref="O275:O276"/>
    <mergeCell ref="Q275:Q276"/>
    <mergeCell ref="R275:R276"/>
    <mergeCell ref="M275:M276"/>
    <mergeCell ref="H275:H276"/>
    <mergeCell ref="I275:I276"/>
    <mergeCell ref="J275:J276"/>
    <mergeCell ref="L275:L276"/>
    <mergeCell ref="K275:K276"/>
    <mergeCell ref="A275:A276"/>
    <mergeCell ref="B275:B276"/>
    <mergeCell ref="C275:C276"/>
    <mergeCell ref="D275:D276"/>
    <mergeCell ref="E275:E276"/>
    <mergeCell ref="F275:F276"/>
    <mergeCell ref="G275:G276"/>
    <mergeCell ref="R273:R274"/>
    <mergeCell ref="S273:S274"/>
    <mergeCell ref="M273:M274"/>
    <mergeCell ref="N273:N274"/>
    <mergeCell ref="O273:O274"/>
    <mergeCell ref="Q273:Q274"/>
    <mergeCell ref="G273:G274"/>
    <mergeCell ref="H273:H274"/>
    <mergeCell ref="I273:I274"/>
    <mergeCell ref="J273:J274"/>
    <mergeCell ref="L273:L274"/>
    <mergeCell ref="K273:K274"/>
    <mergeCell ref="A273:A274"/>
    <mergeCell ref="B273:B274"/>
    <mergeCell ref="C273:C274"/>
    <mergeCell ref="D273:D274"/>
    <mergeCell ref="E273:E274"/>
    <mergeCell ref="F273:F274"/>
    <mergeCell ref="S271:S272"/>
    <mergeCell ref="O271:O272"/>
    <mergeCell ref="N271:N272"/>
    <mergeCell ref="R271:R272"/>
    <mergeCell ref="M271:M272"/>
    <mergeCell ref="I271:I272"/>
    <mergeCell ref="J271:J272"/>
    <mergeCell ref="L271:L272"/>
    <mergeCell ref="K271:K272"/>
    <mergeCell ref="S269:S270"/>
    <mergeCell ref="M269:M270"/>
    <mergeCell ref="N269:N270"/>
    <mergeCell ref="O269:O270"/>
    <mergeCell ref="R269:R270"/>
    <mergeCell ref="G269:G270"/>
    <mergeCell ref="H269:H270"/>
    <mergeCell ref="I269:I270"/>
    <mergeCell ref="J269:J270"/>
    <mergeCell ref="L269:L270"/>
    <mergeCell ref="K269:K270"/>
    <mergeCell ref="A269:A270"/>
    <mergeCell ref="B269:B270"/>
    <mergeCell ref="C269:C270"/>
    <mergeCell ref="D269:D270"/>
    <mergeCell ref="E269:E270"/>
    <mergeCell ref="F269:F270"/>
    <mergeCell ref="S267:S268"/>
    <mergeCell ref="O267:O268"/>
    <mergeCell ref="N267:N268"/>
    <mergeCell ref="R267:R268"/>
    <mergeCell ref="I267:I268"/>
    <mergeCell ref="J267:J268"/>
    <mergeCell ref="L267:L268"/>
    <mergeCell ref="K267:K268"/>
    <mergeCell ref="S265:S266"/>
    <mergeCell ref="N265:N266"/>
    <mergeCell ref="O265:O266"/>
    <mergeCell ref="R265:R266"/>
    <mergeCell ref="G265:G266"/>
    <mergeCell ref="H265:H266"/>
    <mergeCell ref="I265:I266"/>
    <mergeCell ref="J265:J266"/>
    <mergeCell ref="L265:L266"/>
    <mergeCell ref="K265:K266"/>
    <mergeCell ref="A265:A266"/>
    <mergeCell ref="B265:B266"/>
    <mergeCell ref="C265:C266"/>
    <mergeCell ref="D265:D266"/>
    <mergeCell ref="E265:E266"/>
    <mergeCell ref="F265:F266"/>
    <mergeCell ref="C267:C268"/>
    <mergeCell ref="S263:S264"/>
    <mergeCell ref="O263:O264"/>
    <mergeCell ref="N263:N264"/>
    <mergeCell ref="R263:R264"/>
    <mergeCell ref="I263:I264"/>
    <mergeCell ref="J263:J264"/>
    <mergeCell ref="L263:L264"/>
    <mergeCell ref="K263:K264"/>
    <mergeCell ref="S261:S262"/>
    <mergeCell ref="N261:N262"/>
    <mergeCell ref="O261:O262"/>
    <mergeCell ref="Q261:Q262"/>
    <mergeCell ref="R261:R262"/>
    <mergeCell ref="H261:H262"/>
    <mergeCell ref="I261:I262"/>
    <mergeCell ref="J261:J262"/>
    <mergeCell ref="L261:L262"/>
    <mergeCell ref="K261:K262"/>
    <mergeCell ref="R259:R260"/>
    <mergeCell ref="S259:S260"/>
    <mergeCell ref="N259:N260"/>
    <mergeCell ref="O259:O260"/>
    <mergeCell ref="Q259:Q260"/>
    <mergeCell ref="G259:G260"/>
    <mergeCell ref="H259:H260"/>
    <mergeCell ref="I259:I260"/>
    <mergeCell ref="J259:J260"/>
    <mergeCell ref="L259:L260"/>
    <mergeCell ref="K259:K260"/>
    <mergeCell ref="A259:A260"/>
    <mergeCell ref="B259:B260"/>
    <mergeCell ref="C259:C260"/>
    <mergeCell ref="D259:D260"/>
    <mergeCell ref="E259:E260"/>
    <mergeCell ref="F259:F260"/>
    <mergeCell ref="S257:S258"/>
    <mergeCell ref="N257:N258"/>
    <mergeCell ref="O257:O258"/>
    <mergeCell ref="Q257:Q258"/>
    <mergeCell ref="R257:R258"/>
    <mergeCell ref="J257:J258"/>
    <mergeCell ref="L257:L258"/>
    <mergeCell ref="K257:K258"/>
    <mergeCell ref="A257:A258"/>
    <mergeCell ref="B257:B258"/>
    <mergeCell ref="C257:C258"/>
    <mergeCell ref="D257:D258"/>
    <mergeCell ref="E257:E258"/>
    <mergeCell ref="F257:F258"/>
    <mergeCell ref="G257:G258"/>
    <mergeCell ref="H257:H258"/>
    <mergeCell ref="I257:I258"/>
    <mergeCell ref="S255:S256"/>
    <mergeCell ref="O255:O256"/>
    <mergeCell ref="N255:N256"/>
    <mergeCell ref="Q255:Q256"/>
    <mergeCell ref="R255:R256"/>
    <mergeCell ref="M255:M256"/>
    <mergeCell ref="I255:I256"/>
    <mergeCell ref="J255:J256"/>
    <mergeCell ref="L255:L256"/>
    <mergeCell ref="K255:K256"/>
    <mergeCell ref="S253:S254"/>
    <mergeCell ref="N253:N254"/>
    <mergeCell ref="O253:O254"/>
    <mergeCell ref="Q253:Q254"/>
    <mergeCell ref="R253:R254"/>
    <mergeCell ref="M253:M254"/>
    <mergeCell ref="H253:H254"/>
    <mergeCell ref="I253:I254"/>
    <mergeCell ref="J253:J254"/>
    <mergeCell ref="L253:L254"/>
    <mergeCell ref="K253:K254"/>
    <mergeCell ref="A253:A254"/>
    <mergeCell ref="B253:B254"/>
    <mergeCell ref="C253:C254"/>
    <mergeCell ref="D253:D254"/>
    <mergeCell ref="E253:E254"/>
    <mergeCell ref="F253:F254"/>
    <mergeCell ref="G253:G254"/>
    <mergeCell ref="R251:R252"/>
    <mergeCell ref="S251:S252"/>
    <mergeCell ref="N251:N252"/>
    <mergeCell ref="O251:O252"/>
    <mergeCell ref="Q251:Q252"/>
    <mergeCell ref="G251:G252"/>
    <mergeCell ref="H251:H252"/>
    <mergeCell ref="I251:I252"/>
    <mergeCell ref="J251:J252"/>
    <mergeCell ref="L251:L252"/>
    <mergeCell ref="K251:K252"/>
    <mergeCell ref="A251:A252"/>
    <mergeCell ref="B251:B252"/>
    <mergeCell ref="C251:C252"/>
    <mergeCell ref="D251:D252"/>
    <mergeCell ref="E251:E252"/>
    <mergeCell ref="F251:F252"/>
    <mergeCell ref="M251:M252"/>
    <mergeCell ref="S249:S250"/>
    <mergeCell ref="N249:N250"/>
    <mergeCell ref="O249:O250"/>
    <mergeCell ref="Q249:Q250"/>
    <mergeCell ref="R249:R250"/>
    <mergeCell ref="J249:J250"/>
    <mergeCell ref="L249:L250"/>
    <mergeCell ref="K249:K250"/>
    <mergeCell ref="A249:A250"/>
    <mergeCell ref="B249:B250"/>
    <mergeCell ref="C249:C250"/>
    <mergeCell ref="D249:D250"/>
    <mergeCell ref="E249:E250"/>
    <mergeCell ref="F249:F250"/>
    <mergeCell ref="G249:G250"/>
    <mergeCell ref="H249:H250"/>
    <mergeCell ref="I249:I250"/>
    <mergeCell ref="M249:M250"/>
    <mergeCell ref="S247:S248"/>
    <mergeCell ref="O247:O248"/>
    <mergeCell ref="N247:N248"/>
    <mergeCell ref="Q247:Q248"/>
    <mergeCell ref="R247:R248"/>
    <mergeCell ref="I247:I248"/>
    <mergeCell ref="J247:J248"/>
    <mergeCell ref="L247:L248"/>
    <mergeCell ref="K247:K248"/>
    <mergeCell ref="S245:S246"/>
    <mergeCell ref="N245:N246"/>
    <mergeCell ref="O245:O246"/>
    <mergeCell ref="Q245:Q246"/>
    <mergeCell ref="R245:R246"/>
    <mergeCell ref="H245:H246"/>
    <mergeCell ref="I245:I246"/>
    <mergeCell ref="J245:J246"/>
    <mergeCell ref="L245:L246"/>
    <mergeCell ref="K245:K246"/>
    <mergeCell ref="M245:M246"/>
    <mergeCell ref="M247:M248"/>
    <mergeCell ref="A245:A246"/>
    <mergeCell ref="B245:B246"/>
    <mergeCell ref="C245:C246"/>
    <mergeCell ref="D245:D246"/>
    <mergeCell ref="E245:E246"/>
    <mergeCell ref="F245:F246"/>
    <mergeCell ref="G245:G246"/>
    <mergeCell ref="R243:R244"/>
    <mergeCell ref="S243:S244"/>
    <mergeCell ref="N243:N244"/>
    <mergeCell ref="O243:O244"/>
    <mergeCell ref="Q243:Q244"/>
    <mergeCell ref="G243:G244"/>
    <mergeCell ref="H243:H244"/>
    <mergeCell ref="I243:I244"/>
    <mergeCell ref="J243:J244"/>
    <mergeCell ref="L243:L244"/>
    <mergeCell ref="K243:K244"/>
    <mergeCell ref="A243:A244"/>
    <mergeCell ref="B243:B244"/>
    <mergeCell ref="C243:C244"/>
    <mergeCell ref="D243:D244"/>
    <mergeCell ref="E243:E244"/>
    <mergeCell ref="F243:F244"/>
    <mergeCell ref="M243:M244"/>
    <mergeCell ref="S241:S242"/>
    <mergeCell ref="N241:N242"/>
    <mergeCell ref="O241:O242"/>
    <mergeCell ref="Q241:Q242"/>
    <mergeCell ref="R241:R242"/>
    <mergeCell ref="J241:J242"/>
    <mergeCell ref="L241:L242"/>
    <mergeCell ref="K241:K242"/>
    <mergeCell ref="A241:A242"/>
    <mergeCell ref="B241:B242"/>
    <mergeCell ref="C241:C242"/>
    <mergeCell ref="D241:D242"/>
    <mergeCell ref="E241:E242"/>
    <mergeCell ref="F241:F242"/>
    <mergeCell ref="G241:G242"/>
    <mergeCell ref="H241:H242"/>
    <mergeCell ref="I241:I242"/>
    <mergeCell ref="M241:M242"/>
    <mergeCell ref="S239:S240"/>
    <mergeCell ref="O239:O240"/>
    <mergeCell ref="N239:N240"/>
    <mergeCell ref="Q239:Q240"/>
    <mergeCell ref="R239:R240"/>
    <mergeCell ref="M239:M240"/>
    <mergeCell ref="I239:I240"/>
    <mergeCell ref="J239:J240"/>
    <mergeCell ref="L239:L240"/>
    <mergeCell ref="K239:K240"/>
    <mergeCell ref="S237:S238"/>
    <mergeCell ref="N237:N238"/>
    <mergeCell ref="O237:O238"/>
    <mergeCell ref="Q237:Q238"/>
    <mergeCell ref="R237:R238"/>
    <mergeCell ref="M237:M238"/>
    <mergeCell ref="H237:H238"/>
    <mergeCell ref="I237:I238"/>
    <mergeCell ref="J237:J238"/>
    <mergeCell ref="L237:L238"/>
    <mergeCell ref="K237:K238"/>
    <mergeCell ref="A237:A238"/>
    <mergeCell ref="B237:B238"/>
    <mergeCell ref="C237:C238"/>
    <mergeCell ref="D237:D238"/>
    <mergeCell ref="E237:E238"/>
    <mergeCell ref="F237:F238"/>
    <mergeCell ref="G237:G238"/>
    <mergeCell ref="R235:R236"/>
    <mergeCell ref="S235:S236"/>
    <mergeCell ref="N235:N236"/>
    <mergeCell ref="O235:O236"/>
    <mergeCell ref="Q235:Q236"/>
    <mergeCell ref="G235:G236"/>
    <mergeCell ref="H235:H236"/>
    <mergeCell ref="I235:I236"/>
    <mergeCell ref="J235:J236"/>
    <mergeCell ref="L235:L236"/>
    <mergeCell ref="K235:K236"/>
    <mergeCell ref="A235:A236"/>
    <mergeCell ref="B235:B236"/>
    <mergeCell ref="C235:C236"/>
    <mergeCell ref="D235:D236"/>
    <mergeCell ref="E235:E236"/>
    <mergeCell ref="F235:F236"/>
    <mergeCell ref="M235:M236"/>
    <mergeCell ref="S233:S234"/>
    <mergeCell ref="N233:N234"/>
    <mergeCell ref="O233:O234"/>
    <mergeCell ref="Q233:Q234"/>
    <mergeCell ref="R233:R234"/>
    <mergeCell ref="J233:J234"/>
    <mergeCell ref="L233:L234"/>
    <mergeCell ref="K233:K234"/>
    <mergeCell ref="A233:A234"/>
    <mergeCell ref="B233:B234"/>
    <mergeCell ref="C233:C234"/>
    <mergeCell ref="D233:D234"/>
    <mergeCell ref="E233:E234"/>
    <mergeCell ref="F233:F234"/>
    <mergeCell ref="G233:G234"/>
    <mergeCell ref="H233:H234"/>
    <mergeCell ref="I233:I234"/>
    <mergeCell ref="M233:M234"/>
    <mergeCell ref="S231:S232"/>
    <mergeCell ref="O231:O232"/>
    <mergeCell ref="N231:N232"/>
    <mergeCell ref="Q231:Q232"/>
    <mergeCell ref="R231:R232"/>
    <mergeCell ref="I231:I232"/>
    <mergeCell ref="J231:J232"/>
    <mergeCell ref="L231:L232"/>
    <mergeCell ref="K231:K232"/>
    <mergeCell ref="S229:S230"/>
    <mergeCell ref="N229:N230"/>
    <mergeCell ref="O229:O230"/>
    <mergeCell ref="Q229:Q230"/>
    <mergeCell ref="R229:R230"/>
    <mergeCell ref="H229:H230"/>
    <mergeCell ref="I229:I230"/>
    <mergeCell ref="J229:J230"/>
    <mergeCell ref="L229:L230"/>
    <mergeCell ref="K229:K230"/>
    <mergeCell ref="M229:M230"/>
    <mergeCell ref="M231:M232"/>
    <mergeCell ref="A229:A230"/>
    <mergeCell ref="B229:B230"/>
    <mergeCell ref="C229:C230"/>
    <mergeCell ref="D229:D230"/>
    <mergeCell ref="E229:E230"/>
    <mergeCell ref="F229:F230"/>
    <mergeCell ref="G229:G230"/>
    <mergeCell ref="R227:R228"/>
    <mergeCell ref="S227:S228"/>
    <mergeCell ref="N227:N228"/>
    <mergeCell ref="O227:O228"/>
    <mergeCell ref="Q227:Q228"/>
    <mergeCell ref="G227:G228"/>
    <mergeCell ref="H227:H228"/>
    <mergeCell ref="I227:I228"/>
    <mergeCell ref="J227:J228"/>
    <mergeCell ref="L227:L228"/>
    <mergeCell ref="K227:K228"/>
    <mergeCell ref="A227:A228"/>
    <mergeCell ref="B227:B228"/>
    <mergeCell ref="C227:C228"/>
    <mergeCell ref="D227:D228"/>
    <mergeCell ref="E227:E228"/>
    <mergeCell ref="F227:F228"/>
    <mergeCell ref="M227:M228"/>
    <mergeCell ref="S225:S226"/>
    <mergeCell ref="N225:N226"/>
    <mergeCell ref="O225:O226"/>
    <mergeCell ref="Q225:Q226"/>
    <mergeCell ref="R225:R226"/>
    <mergeCell ref="J225:J226"/>
    <mergeCell ref="L225:L226"/>
    <mergeCell ref="K225:K226"/>
    <mergeCell ref="A225:A226"/>
    <mergeCell ref="B225:B226"/>
    <mergeCell ref="C225:C226"/>
    <mergeCell ref="D225:D226"/>
    <mergeCell ref="E225:E226"/>
    <mergeCell ref="F225:F226"/>
    <mergeCell ref="G225:G226"/>
    <mergeCell ref="H225:H226"/>
    <mergeCell ref="I225:I226"/>
    <mergeCell ref="M225:M226"/>
    <mergeCell ref="S223:S224"/>
    <mergeCell ref="O223:O224"/>
    <mergeCell ref="N223:N224"/>
    <mergeCell ref="Q223:Q224"/>
    <mergeCell ref="R223:R224"/>
    <mergeCell ref="M223:M224"/>
    <mergeCell ref="I223:I224"/>
    <mergeCell ref="J223:J224"/>
    <mergeCell ref="L223:L224"/>
    <mergeCell ref="K223:K224"/>
    <mergeCell ref="S221:S222"/>
    <mergeCell ref="M221:M222"/>
    <mergeCell ref="N221:N222"/>
    <mergeCell ref="O221:O222"/>
    <mergeCell ref="R221:R222"/>
    <mergeCell ref="G221:G222"/>
    <mergeCell ref="H221:H222"/>
    <mergeCell ref="I221:I222"/>
    <mergeCell ref="J221:J222"/>
    <mergeCell ref="L221:L222"/>
    <mergeCell ref="K221:K222"/>
    <mergeCell ref="A221:A222"/>
    <mergeCell ref="B221:B222"/>
    <mergeCell ref="C221:C222"/>
    <mergeCell ref="D221:D222"/>
    <mergeCell ref="E221:E222"/>
    <mergeCell ref="F221:F222"/>
    <mergeCell ref="Q219:Q220"/>
    <mergeCell ref="R219:R220"/>
    <mergeCell ref="S219:S220"/>
    <mergeCell ref="L219:L220"/>
    <mergeCell ref="N219:N220"/>
    <mergeCell ref="F219:F220"/>
    <mergeCell ref="G219:G220"/>
    <mergeCell ref="H219:H220"/>
    <mergeCell ref="I219:I220"/>
    <mergeCell ref="J219:J220"/>
    <mergeCell ref="K219:K220"/>
    <mergeCell ref="M219:M220"/>
    <mergeCell ref="S217:S218"/>
    <mergeCell ref="A219:A220"/>
    <mergeCell ref="B219:B220"/>
    <mergeCell ref="C219:C220"/>
    <mergeCell ref="D219:D220"/>
    <mergeCell ref="E219:E220"/>
    <mergeCell ref="N217:N218"/>
    <mergeCell ref="O217:O218"/>
    <mergeCell ref="R217:R218"/>
    <mergeCell ref="J217:J218"/>
    <mergeCell ref="L217:L218"/>
    <mergeCell ref="K217:K218"/>
    <mergeCell ref="A217:A218"/>
    <mergeCell ref="B217:B218"/>
    <mergeCell ref="C217:C218"/>
    <mergeCell ref="D217:D218"/>
    <mergeCell ref="E217:E218"/>
    <mergeCell ref="F217:F218"/>
    <mergeCell ref="G217:G218"/>
    <mergeCell ref="H217:H218"/>
    <mergeCell ref="I217:I218"/>
    <mergeCell ref="M217:M218"/>
    <mergeCell ref="S215:S216"/>
    <mergeCell ref="O215:O216"/>
    <mergeCell ref="N215:N216"/>
    <mergeCell ref="Q215:Q216"/>
    <mergeCell ref="R215:R216"/>
    <mergeCell ref="I215:I216"/>
    <mergeCell ref="J215:J216"/>
    <mergeCell ref="L215:L216"/>
    <mergeCell ref="K215:K216"/>
    <mergeCell ref="S213:S214"/>
    <mergeCell ref="N213:N214"/>
    <mergeCell ref="O213:O214"/>
    <mergeCell ref="Q213:Q214"/>
    <mergeCell ref="R213:R214"/>
    <mergeCell ref="H213:H214"/>
    <mergeCell ref="I213:I214"/>
    <mergeCell ref="J213:J214"/>
    <mergeCell ref="L213:L214"/>
    <mergeCell ref="K213:K214"/>
    <mergeCell ref="M213:M214"/>
    <mergeCell ref="M215:M216"/>
    <mergeCell ref="A213:A214"/>
    <mergeCell ref="B213:B214"/>
    <mergeCell ref="C213:C214"/>
    <mergeCell ref="D213:D214"/>
    <mergeCell ref="E213:E214"/>
    <mergeCell ref="F213:F214"/>
    <mergeCell ref="G213:G214"/>
    <mergeCell ref="R211:R212"/>
    <mergeCell ref="S211:S212"/>
    <mergeCell ref="L211:L212"/>
    <mergeCell ref="N211:N212"/>
    <mergeCell ref="F211:F212"/>
    <mergeCell ref="G211:G212"/>
    <mergeCell ref="H211:H212"/>
    <mergeCell ref="I211:I212"/>
    <mergeCell ref="J211:J212"/>
    <mergeCell ref="K211:K212"/>
    <mergeCell ref="M211:M212"/>
    <mergeCell ref="S209:S210"/>
    <mergeCell ref="A211:A212"/>
    <mergeCell ref="B211:B212"/>
    <mergeCell ref="C211:C212"/>
    <mergeCell ref="D211:D212"/>
    <mergeCell ref="E211:E212"/>
    <mergeCell ref="N209:N210"/>
    <mergeCell ref="O209:O210"/>
    <mergeCell ref="R209:R210"/>
    <mergeCell ref="J209:J210"/>
    <mergeCell ref="L209:L210"/>
    <mergeCell ref="K209:K210"/>
    <mergeCell ref="A209:A210"/>
    <mergeCell ref="B209:B210"/>
    <mergeCell ref="C209:C210"/>
    <mergeCell ref="D209:D210"/>
    <mergeCell ref="E209:E210"/>
    <mergeCell ref="F209:F210"/>
    <mergeCell ref="G209:G210"/>
    <mergeCell ref="H209:H210"/>
    <mergeCell ref="I209:I210"/>
    <mergeCell ref="M209:M210"/>
    <mergeCell ref="S207:S208"/>
    <mergeCell ref="O207:O208"/>
    <mergeCell ref="N207:N208"/>
    <mergeCell ref="Q207:Q208"/>
    <mergeCell ref="R207:R208"/>
    <mergeCell ref="I207:I208"/>
    <mergeCell ref="J207:J208"/>
    <mergeCell ref="L207:L208"/>
    <mergeCell ref="K207:K208"/>
    <mergeCell ref="S205:S206"/>
    <mergeCell ref="N205:N206"/>
    <mergeCell ref="O205:O206"/>
    <mergeCell ref="R205:R206"/>
    <mergeCell ref="G205:G206"/>
    <mergeCell ref="H205:H206"/>
    <mergeCell ref="I205:I206"/>
    <mergeCell ref="J205:J206"/>
    <mergeCell ref="L205:L206"/>
    <mergeCell ref="K205:K206"/>
    <mergeCell ref="A205:A206"/>
    <mergeCell ref="B205:B206"/>
    <mergeCell ref="C205:C206"/>
    <mergeCell ref="D205:D206"/>
    <mergeCell ref="E205:E206"/>
    <mergeCell ref="F205:F206"/>
    <mergeCell ref="S203:S204"/>
    <mergeCell ref="O203:O204"/>
    <mergeCell ref="N203:N204"/>
    <mergeCell ref="R203:R204"/>
    <mergeCell ref="I203:I204"/>
    <mergeCell ref="J203:J204"/>
    <mergeCell ref="L203:L204"/>
    <mergeCell ref="K203:K204"/>
    <mergeCell ref="S201:S202"/>
    <mergeCell ref="N201:N202"/>
    <mergeCell ref="O201:O202"/>
    <mergeCell ref="Q201:Q202"/>
    <mergeCell ref="R201:R202"/>
    <mergeCell ref="H201:H202"/>
    <mergeCell ref="I201:I202"/>
    <mergeCell ref="J201:J202"/>
    <mergeCell ref="L201:L202"/>
    <mergeCell ref="K201:K202"/>
    <mergeCell ref="A201:A202"/>
    <mergeCell ref="B201:B202"/>
    <mergeCell ref="C201:C202"/>
    <mergeCell ref="D201:D202"/>
    <mergeCell ref="E201:E202"/>
    <mergeCell ref="F201:F202"/>
    <mergeCell ref="G201:G202"/>
    <mergeCell ref="R199:R200"/>
    <mergeCell ref="S199:S200"/>
    <mergeCell ref="L199:L200"/>
    <mergeCell ref="N199:N200"/>
    <mergeCell ref="F199:F200"/>
    <mergeCell ref="G199:G200"/>
    <mergeCell ref="H199:H200"/>
    <mergeCell ref="I199:I200"/>
    <mergeCell ref="J199:J200"/>
    <mergeCell ref="K199:K200"/>
    <mergeCell ref="S197:S198"/>
    <mergeCell ref="A199:A200"/>
    <mergeCell ref="B199:B200"/>
    <mergeCell ref="C199:C200"/>
    <mergeCell ref="D199:D200"/>
    <mergeCell ref="E199:E200"/>
    <mergeCell ref="N197:N198"/>
    <mergeCell ref="O197:O198"/>
    <mergeCell ref="R197:R198"/>
    <mergeCell ref="J197:J198"/>
    <mergeCell ref="L197:L198"/>
    <mergeCell ref="K197:K198"/>
    <mergeCell ref="A197:A198"/>
    <mergeCell ref="B197:B198"/>
    <mergeCell ref="C197:C198"/>
    <mergeCell ref="D197:D198"/>
    <mergeCell ref="E197:E198"/>
    <mergeCell ref="F197:F198"/>
    <mergeCell ref="G197:G198"/>
    <mergeCell ref="H197:H198"/>
    <mergeCell ref="I197:I198"/>
    <mergeCell ref="M197:M198"/>
    <mergeCell ref="S195:S196"/>
    <mergeCell ref="O195:O196"/>
    <mergeCell ref="N195:N196"/>
    <mergeCell ref="Q195:Q196"/>
    <mergeCell ref="R195:R196"/>
    <mergeCell ref="I195:I196"/>
    <mergeCell ref="J195:J196"/>
    <mergeCell ref="L195:L196"/>
    <mergeCell ref="K195:K196"/>
    <mergeCell ref="S193:S194"/>
    <mergeCell ref="N193:N194"/>
    <mergeCell ref="O193:O194"/>
    <mergeCell ref="R193:R194"/>
    <mergeCell ref="G193:G194"/>
    <mergeCell ref="H193:H194"/>
    <mergeCell ref="I193:I194"/>
    <mergeCell ref="J193:J194"/>
    <mergeCell ref="L193:L194"/>
    <mergeCell ref="K193:K194"/>
    <mergeCell ref="M195:M196"/>
    <mergeCell ref="A193:A194"/>
    <mergeCell ref="B193:B194"/>
    <mergeCell ref="C193:C194"/>
    <mergeCell ref="D193:D194"/>
    <mergeCell ref="E193:E194"/>
    <mergeCell ref="F193:F194"/>
    <mergeCell ref="S191:S192"/>
    <mergeCell ref="O191:O192"/>
    <mergeCell ref="N191:N192"/>
    <mergeCell ref="R191:R192"/>
    <mergeCell ref="I191:I192"/>
    <mergeCell ref="J191:J192"/>
    <mergeCell ref="L191:L192"/>
    <mergeCell ref="K191:K192"/>
    <mergeCell ref="S189:S190"/>
    <mergeCell ref="N189:N190"/>
    <mergeCell ref="O189:O190"/>
    <mergeCell ref="Q189:Q190"/>
    <mergeCell ref="R189:R190"/>
    <mergeCell ref="H189:H190"/>
    <mergeCell ref="I189:I190"/>
    <mergeCell ref="J189:J190"/>
    <mergeCell ref="L189:L190"/>
    <mergeCell ref="K189:K190"/>
    <mergeCell ref="A189:A190"/>
    <mergeCell ref="B189:B190"/>
    <mergeCell ref="C189:C190"/>
    <mergeCell ref="D189:D190"/>
    <mergeCell ref="E189:E190"/>
    <mergeCell ref="F189:F190"/>
    <mergeCell ref="G189:G190"/>
    <mergeCell ref="H191:H192"/>
    <mergeCell ref="R187:R188"/>
    <mergeCell ref="S187:S188"/>
    <mergeCell ref="N187:N188"/>
    <mergeCell ref="O187:O188"/>
    <mergeCell ref="Q187:Q188"/>
    <mergeCell ref="G187:G188"/>
    <mergeCell ref="H187:H188"/>
    <mergeCell ref="I187:I188"/>
    <mergeCell ref="J187:J188"/>
    <mergeCell ref="L187:L188"/>
    <mergeCell ref="K187:K188"/>
    <mergeCell ref="A187:A188"/>
    <mergeCell ref="B187:B188"/>
    <mergeCell ref="C187:C188"/>
    <mergeCell ref="D187:D188"/>
    <mergeCell ref="E187:E188"/>
    <mergeCell ref="F187:F188"/>
    <mergeCell ref="J185:J186"/>
    <mergeCell ref="L185:L186"/>
    <mergeCell ref="K185:K186"/>
    <mergeCell ref="A185:A186"/>
    <mergeCell ref="B185:B186"/>
    <mergeCell ref="C185:C186"/>
    <mergeCell ref="D185:D186"/>
    <mergeCell ref="E185:E186"/>
    <mergeCell ref="F185:F186"/>
    <mergeCell ref="G185:G186"/>
    <mergeCell ref="H185:H186"/>
    <mergeCell ref="I185:I186"/>
    <mergeCell ref="S183:S184"/>
    <mergeCell ref="O183:O184"/>
    <mergeCell ref="N183:N184"/>
    <mergeCell ref="Q183:Q184"/>
    <mergeCell ref="R183:R184"/>
    <mergeCell ref="M183:M184"/>
    <mergeCell ref="I183:I184"/>
    <mergeCell ref="J183:J184"/>
    <mergeCell ref="L183:L184"/>
    <mergeCell ref="K183:K184"/>
    <mergeCell ref="B183:B184"/>
    <mergeCell ref="A183:A184"/>
    <mergeCell ref="S181:S182"/>
    <mergeCell ref="N181:N182"/>
    <mergeCell ref="O181:O182"/>
    <mergeCell ref="Q181:Q182"/>
    <mergeCell ref="R181:R182"/>
    <mergeCell ref="M181:M182"/>
    <mergeCell ref="H181:H182"/>
    <mergeCell ref="I181:I182"/>
    <mergeCell ref="J181:J182"/>
    <mergeCell ref="L181:L182"/>
    <mergeCell ref="K181:K182"/>
    <mergeCell ref="A181:A182"/>
    <mergeCell ref="B181:B182"/>
    <mergeCell ref="C181:C182"/>
    <mergeCell ref="D181:D182"/>
    <mergeCell ref="E181:E182"/>
    <mergeCell ref="F181:F182"/>
    <mergeCell ref="G181:G182"/>
    <mergeCell ref="R179:R180"/>
    <mergeCell ref="S179:S180"/>
    <mergeCell ref="M179:M180"/>
    <mergeCell ref="N179:N180"/>
    <mergeCell ref="O179:O180"/>
    <mergeCell ref="Q179:Q180"/>
    <mergeCell ref="G179:G180"/>
    <mergeCell ref="H179:H180"/>
    <mergeCell ref="I179:I180"/>
    <mergeCell ref="J179:J180"/>
    <mergeCell ref="L179:L180"/>
    <mergeCell ref="K179:K180"/>
    <mergeCell ref="A179:A180"/>
    <mergeCell ref="B179:B180"/>
    <mergeCell ref="C179:C180"/>
    <mergeCell ref="D179:D180"/>
    <mergeCell ref="E179:E180"/>
    <mergeCell ref="F179:F180"/>
    <mergeCell ref="S177:S178"/>
    <mergeCell ref="O177:O178"/>
    <mergeCell ref="N177:N178"/>
    <mergeCell ref="R177:R178"/>
    <mergeCell ref="M177:M178"/>
    <mergeCell ref="I177:I178"/>
    <mergeCell ref="J177:J178"/>
    <mergeCell ref="L177:L178"/>
    <mergeCell ref="K177:K178"/>
    <mergeCell ref="S175:S176"/>
    <mergeCell ref="N175:N176"/>
    <mergeCell ref="O175:O176"/>
    <mergeCell ref="Q175:Q176"/>
    <mergeCell ref="R175:R176"/>
    <mergeCell ref="M175:M176"/>
    <mergeCell ref="H175:H176"/>
    <mergeCell ref="I175:I176"/>
    <mergeCell ref="J175:J176"/>
    <mergeCell ref="L175:L176"/>
    <mergeCell ref="K175:K176"/>
    <mergeCell ref="D175:D176"/>
    <mergeCell ref="E175:E176"/>
    <mergeCell ref="F175:F176"/>
    <mergeCell ref="G175:G176"/>
    <mergeCell ref="R173:R174"/>
    <mergeCell ref="S173:S174"/>
    <mergeCell ref="N173:N174"/>
    <mergeCell ref="O173:O174"/>
    <mergeCell ref="Q173:Q174"/>
    <mergeCell ref="G173:G174"/>
    <mergeCell ref="H173:H174"/>
    <mergeCell ref="I173:I174"/>
    <mergeCell ref="J173:J174"/>
    <mergeCell ref="L173:L174"/>
    <mergeCell ref="K173:K174"/>
    <mergeCell ref="A173:A174"/>
    <mergeCell ref="B173:B174"/>
    <mergeCell ref="C173:C174"/>
    <mergeCell ref="D173:D174"/>
    <mergeCell ref="E173:E174"/>
    <mergeCell ref="F173:F174"/>
    <mergeCell ref="M173:M174"/>
    <mergeCell ref="S171:S172"/>
    <mergeCell ref="N171:N172"/>
    <mergeCell ref="O171:O172"/>
    <mergeCell ref="Q171:Q172"/>
    <mergeCell ref="R171:R172"/>
    <mergeCell ref="J171:J172"/>
    <mergeCell ref="L171:L172"/>
    <mergeCell ref="K171:K172"/>
    <mergeCell ref="A171:A172"/>
    <mergeCell ref="B171:B172"/>
    <mergeCell ref="C171:C172"/>
    <mergeCell ref="D171:D172"/>
    <mergeCell ref="E171:E172"/>
    <mergeCell ref="F171:F172"/>
    <mergeCell ref="G171:G172"/>
    <mergeCell ref="H171:H172"/>
    <mergeCell ref="I171:I172"/>
    <mergeCell ref="M171:M172"/>
    <mergeCell ref="S169:S170"/>
    <mergeCell ref="O169:O170"/>
    <mergeCell ref="N169:N170"/>
    <mergeCell ref="Q169:Q170"/>
    <mergeCell ref="R169:R170"/>
    <mergeCell ref="I169:I170"/>
    <mergeCell ref="J169:J170"/>
    <mergeCell ref="L169:L170"/>
    <mergeCell ref="K169:K170"/>
    <mergeCell ref="S167:S168"/>
    <mergeCell ref="N167:N168"/>
    <mergeCell ref="O167:O168"/>
    <mergeCell ref="Q167:Q168"/>
    <mergeCell ref="R167:R168"/>
    <mergeCell ref="H167:H168"/>
    <mergeCell ref="I167:I168"/>
    <mergeCell ref="J167:J168"/>
    <mergeCell ref="L167:L168"/>
    <mergeCell ref="K167:K168"/>
    <mergeCell ref="M167:M168"/>
    <mergeCell ref="M169:M170"/>
    <mergeCell ref="A167:A168"/>
    <mergeCell ref="B167:B168"/>
    <mergeCell ref="C167:C168"/>
    <mergeCell ref="D167:D168"/>
    <mergeCell ref="E167:E168"/>
    <mergeCell ref="F167:F168"/>
    <mergeCell ref="G167:G168"/>
    <mergeCell ref="R165:R166"/>
    <mergeCell ref="S165:S166"/>
    <mergeCell ref="N165:N166"/>
    <mergeCell ref="O165:O166"/>
    <mergeCell ref="Q165:Q166"/>
    <mergeCell ref="G165:G166"/>
    <mergeCell ref="H165:H166"/>
    <mergeCell ref="I165:I166"/>
    <mergeCell ref="J165:J166"/>
    <mergeCell ref="L165:L166"/>
    <mergeCell ref="K165:K166"/>
    <mergeCell ref="A165:A166"/>
    <mergeCell ref="B165:B166"/>
    <mergeCell ref="C165:C166"/>
    <mergeCell ref="D165:D166"/>
    <mergeCell ref="E165:E166"/>
    <mergeCell ref="F165:F166"/>
    <mergeCell ref="M165:M166"/>
    <mergeCell ref="S163:S164"/>
    <mergeCell ref="N163:N164"/>
    <mergeCell ref="O163:O164"/>
    <mergeCell ref="Q163:Q164"/>
    <mergeCell ref="R163:R164"/>
    <mergeCell ref="J163:J164"/>
    <mergeCell ref="L163:L164"/>
    <mergeCell ref="K163:K164"/>
    <mergeCell ref="A163:A164"/>
    <mergeCell ref="B163:B164"/>
    <mergeCell ref="C163:C164"/>
    <mergeCell ref="D163:D164"/>
    <mergeCell ref="E163:E164"/>
    <mergeCell ref="F163:F164"/>
    <mergeCell ref="G163:G164"/>
    <mergeCell ref="H163:H164"/>
    <mergeCell ref="I163:I164"/>
    <mergeCell ref="M163:M164"/>
    <mergeCell ref="S161:S162"/>
    <mergeCell ref="P105:P106"/>
    <mergeCell ref="O161:O162"/>
    <mergeCell ref="N161:N162"/>
    <mergeCell ref="Q161:Q162"/>
    <mergeCell ref="R161:R162"/>
    <mergeCell ref="M161:M162"/>
    <mergeCell ref="I161:I162"/>
    <mergeCell ref="J161:J162"/>
    <mergeCell ref="L161:L162"/>
    <mergeCell ref="K161:K162"/>
    <mergeCell ref="S159:S160"/>
    <mergeCell ref="N159:N160"/>
    <mergeCell ref="O159:O160"/>
    <mergeCell ref="Q159:Q160"/>
    <mergeCell ref="R159:R160"/>
    <mergeCell ref="M159:M160"/>
    <mergeCell ref="O143:O144"/>
    <mergeCell ref="N143:N144"/>
    <mergeCell ref="Q143:Q144"/>
    <mergeCell ref="R143:R144"/>
    <mergeCell ref="I143:I144"/>
    <mergeCell ref="J143:J144"/>
    <mergeCell ref="L143:L144"/>
    <mergeCell ref="K143:K144"/>
    <mergeCell ref="S141:S142"/>
    <mergeCell ref="N141:N142"/>
    <mergeCell ref="O141:O142"/>
    <mergeCell ref="Q141:Q142"/>
    <mergeCell ref="R141:R142"/>
    <mergeCell ref="S139:S140"/>
    <mergeCell ref="N139:N140"/>
    <mergeCell ref="H159:H160"/>
    <mergeCell ref="I159:I160"/>
    <mergeCell ref="J159:J160"/>
    <mergeCell ref="L159:L160"/>
    <mergeCell ref="K159:K160"/>
    <mergeCell ref="S105:S106"/>
    <mergeCell ref="N105:N106"/>
    <mergeCell ref="O105:O106"/>
    <mergeCell ref="Q105:Q106"/>
    <mergeCell ref="R105:R106"/>
    <mergeCell ref="M105:M106"/>
    <mergeCell ref="H105:H106"/>
    <mergeCell ref="I105:I106"/>
    <mergeCell ref="J105:J106"/>
    <mergeCell ref="L105:L106"/>
    <mergeCell ref="K105:K106"/>
    <mergeCell ref="A105:A106"/>
    <mergeCell ref="B105:B106"/>
    <mergeCell ref="C105:C106"/>
    <mergeCell ref="D105:D106"/>
    <mergeCell ref="E105:E106"/>
    <mergeCell ref="F105:F106"/>
    <mergeCell ref="G105:G106"/>
    <mergeCell ref="S155:S156"/>
    <mergeCell ref="N155:N156"/>
    <mergeCell ref="O155:O156"/>
    <mergeCell ref="Q155:Q156"/>
    <mergeCell ref="R155:R156"/>
    <mergeCell ref="J155:J156"/>
    <mergeCell ref="L155:L156"/>
    <mergeCell ref="K155:K156"/>
    <mergeCell ref="A155:A156"/>
    <mergeCell ref="R33:R34"/>
    <mergeCell ref="S33:S34"/>
    <mergeCell ref="N33:N34"/>
    <mergeCell ref="O33:O34"/>
    <mergeCell ref="Q33:Q34"/>
    <mergeCell ref="P29:P30"/>
    <mergeCell ref="P31:P32"/>
    <mergeCell ref="P33:P34"/>
    <mergeCell ref="G33:G34"/>
    <mergeCell ref="H33:H34"/>
    <mergeCell ref="I33:I34"/>
    <mergeCell ref="J33:J34"/>
    <mergeCell ref="L33:L34"/>
    <mergeCell ref="K33:K34"/>
    <mergeCell ref="A33:A34"/>
    <mergeCell ref="B33:B34"/>
    <mergeCell ref="C33:C34"/>
    <mergeCell ref="D33:D34"/>
    <mergeCell ref="E33:E34"/>
    <mergeCell ref="F33:F34"/>
    <mergeCell ref="S31:S32"/>
    <mergeCell ref="S29:S30"/>
    <mergeCell ref="E29:E30"/>
    <mergeCell ref="F29:F30"/>
    <mergeCell ref="G29:G30"/>
    <mergeCell ref="H29:H30"/>
    <mergeCell ref="S24:S25"/>
    <mergeCell ref="P26:P27"/>
    <mergeCell ref="N31:N32"/>
    <mergeCell ref="O31:O32"/>
    <mergeCell ref="Q31:Q32"/>
    <mergeCell ref="R31:R32"/>
    <mergeCell ref="J31:J32"/>
    <mergeCell ref="L31:L32"/>
    <mergeCell ref="K31:K32"/>
    <mergeCell ref="A31:A32"/>
    <mergeCell ref="B31:B32"/>
    <mergeCell ref="C31:C32"/>
    <mergeCell ref="D31:D32"/>
    <mergeCell ref="E31:E32"/>
    <mergeCell ref="F31:F32"/>
    <mergeCell ref="G31:G32"/>
    <mergeCell ref="H31:H32"/>
    <mergeCell ref="I31:I32"/>
    <mergeCell ref="M26:M27"/>
    <mergeCell ref="O29:O30"/>
    <mergeCell ref="N29:N30"/>
    <mergeCell ref="Q29:Q30"/>
    <mergeCell ref="R29:R30"/>
    <mergeCell ref="I29:I30"/>
    <mergeCell ref="J29:J30"/>
    <mergeCell ref="L29:L30"/>
    <mergeCell ref="K29:K30"/>
    <mergeCell ref="A28:S28"/>
    <mergeCell ref="A29:A30"/>
    <mergeCell ref="B29:B30"/>
    <mergeCell ref="C29:C30"/>
    <mergeCell ref="D29:D30"/>
    <mergeCell ref="P22:P23"/>
    <mergeCell ref="O24:O25"/>
    <mergeCell ref="N24:N25"/>
    <mergeCell ref="Q24:Q25"/>
    <mergeCell ref="R24:R25"/>
    <mergeCell ref="I24:I25"/>
    <mergeCell ref="J24:J25"/>
    <mergeCell ref="L24:L25"/>
    <mergeCell ref="K20:K27"/>
    <mergeCell ref="A24:A25"/>
    <mergeCell ref="B24:B25"/>
    <mergeCell ref="C24:C25"/>
    <mergeCell ref="E24:E25"/>
    <mergeCell ref="F24:F25"/>
    <mergeCell ref="G24:G25"/>
    <mergeCell ref="H24:H25"/>
    <mergeCell ref="R22:R23"/>
    <mergeCell ref="P24:P25"/>
    <mergeCell ref="J26:J27"/>
    <mergeCell ref="L26:L27"/>
    <mergeCell ref="A26:A27"/>
    <mergeCell ref="B26:B27"/>
    <mergeCell ref="C26:C27"/>
    <mergeCell ref="D26:D27"/>
    <mergeCell ref="E26:E27"/>
    <mergeCell ref="F26:F27"/>
    <mergeCell ref="G26:G27"/>
    <mergeCell ref="H26:H27"/>
    <mergeCell ref="I26:I27"/>
    <mergeCell ref="S22:S23"/>
    <mergeCell ref="N22:N23"/>
    <mergeCell ref="O22:O23"/>
    <mergeCell ref="Q22:Q23"/>
    <mergeCell ref="G22:G23"/>
    <mergeCell ref="H22:H23"/>
    <mergeCell ref="I22:I23"/>
    <mergeCell ref="J22:J23"/>
    <mergeCell ref="L22:L23"/>
    <mergeCell ref="A22:A23"/>
    <mergeCell ref="B22:B23"/>
    <mergeCell ref="C22:C23"/>
    <mergeCell ref="D22:D23"/>
    <mergeCell ref="E22:E23"/>
    <mergeCell ref="F22:F23"/>
    <mergeCell ref="S20:S21"/>
    <mergeCell ref="N20:N21"/>
    <mergeCell ref="O20:O21"/>
    <mergeCell ref="Q20:Q21"/>
    <mergeCell ref="R20:R21"/>
    <mergeCell ref="J20:J21"/>
    <mergeCell ref="L20:L21"/>
    <mergeCell ref="A20:A21"/>
    <mergeCell ref="B20:B21"/>
    <mergeCell ref="C20:C21"/>
    <mergeCell ref="D20:D21"/>
    <mergeCell ref="E20:E21"/>
    <mergeCell ref="F20:F21"/>
    <mergeCell ref="G20:G21"/>
    <mergeCell ref="H20:H21"/>
    <mergeCell ref="I20:I21"/>
    <mergeCell ref="P20:P21"/>
    <mergeCell ref="B155:B156"/>
    <mergeCell ref="C155:C156"/>
    <mergeCell ref="D155:D156"/>
    <mergeCell ref="E155:E156"/>
    <mergeCell ref="F155:F156"/>
    <mergeCell ref="G155:G156"/>
    <mergeCell ref="H155:H156"/>
    <mergeCell ref="I155:I156"/>
    <mergeCell ref="S153:S154"/>
    <mergeCell ref="P35:P36"/>
    <mergeCell ref="O153:O154"/>
    <mergeCell ref="N153:N154"/>
    <mergeCell ref="Q153:Q154"/>
    <mergeCell ref="R153:R154"/>
    <mergeCell ref="I153:I154"/>
    <mergeCell ref="J153:J154"/>
    <mergeCell ref="L153:L154"/>
    <mergeCell ref="K153:K154"/>
    <mergeCell ref="S151:S152"/>
    <mergeCell ref="N151:N152"/>
    <mergeCell ref="O151:O152"/>
    <mergeCell ref="Q151:Q152"/>
    <mergeCell ref="R151:R152"/>
    <mergeCell ref="H151:H152"/>
    <mergeCell ref="I151:I152"/>
    <mergeCell ref="J151:J152"/>
    <mergeCell ref="L151:L152"/>
    <mergeCell ref="K151:K152"/>
    <mergeCell ref="J147:J148"/>
    <mergeCell ref="L147:L148"/>
    <mergeCell ref="K147:K148"/>
    <mergeCell ref="S143:S144"/>
    <mergeCell ref="S35:S36"/>
    <mergeCell ref="N35:N36"/>
    <mergeCell ref="O35:O36"/>
    <mergeCell ref="Q35:Q36"/>
    <mergeCell ref="G35:G36"/>
    <mergeCell ref="H35:H36"/>
    <mergeCell ref="I35:I36"/>
    <mergeCell ref="J35:J36"/>
    <mergeCell ref="L35:L36"/>
    <mergeCell ref="K35:K36"/>
    <mergeCell ref="A35:A36"/>
    <mergeCell ref="B35:B36"/>
    <mergeCell ref="C35:C36"/>
    <mergeCell ref="D35:D36"/>
    <mergeCell ref="E35:E36"/>
    <mergeCell ref="F35:F36"/>
    <mergeCell ref="R147:R148"/>
    <mergeCell ref="S147:S148"/>
    <mergeCell ref="N147:N148"/>
    <mergeCell ref="O147:O148"/>
    <mergeCell ref="Q147:Q148"/>
    <mergeCell ref="G147:G148"/>
    <mergeCell ref="H147:H148"/>
    <mergeCell ref="I147:I148"/>
    <mergeCell ref="M65:M66"/>
    <mergeCell ref="M123:M124"/>
    <mergeCell ref="M111:M112"/>
    <mergeCell ref="M113:M114"/>
    <mergeCell ref="M117:M118"/>
    <mergeCell ref="M63:M64"/>
    <mergeCell ref="K107:K108"/>
    <mergeCell ref="K109:K110"/>
    <mergeCell ref="I95:I96"/>
    <mergeCell ref="A151:A152"/>
    <mergeCell ref="B151:B152"/>
    <mergeCell ref="C151:C152"/>
    <mergeCell ref="D151:D152"/>
    <mergeCell ref="E151:E152"/>
    <mergeCell ref="F151:F152"/>
    <mergeCell ref="G151:G152"/>
    <mergeCell ref="R35:R36"/>
    <mergeCell ref="M151:M152"/>
    <mergeCell ref="K61:K62"/>
    <mergeCell ref="K111:K112"/>
    <mergeCell ref="B43:B44"/>
    <mergeCell ref="A43:A44"/>
    <mergeCell ref="G49:G50"/>
    <mergeCell ref="F49:F50"/>
    <mergeCell ref="E49:E50"/>
    <mergeCell ref="D49:D50"/>
    <mergeCell ref="C49:C50"/>
    <mergeCell ref="B49:B50"/>
    <mergeCell ref="A49:A50"/>
    <mergeCell ref="H43:H44"/>
    <mergeCell ref="G43:G44"/>
    <mergeCell ref="F43:F44"/>
    <mergeCell ref="J93:J94"/>
    <mergeCell ref="L93:L94"/>
    <mergeCell ref="K93:K94"/>
    <mergeCell ref="A91:A92"/>
    <mergeCell ref="B91:B92"/>
    <mergeCell ref="C91:C92"/>
    <mergeCell ref="R99:R100"/>
    <mergeCell ref="I93:I94"/>
    <mergeCell ref="S91:S92"/>
    <mergeCell ref="N91:N92"/>
    <mergeCell ref="O91:O92"/>
    <mergeCell ref="Q91:Q92"/>
    <mergeCell ref="R91:R92"/>
    <mergeCell ref="M91:M92"/>
    <mergeCell ref="H91:H92"/>
    <mergeCell ref="I91:I92"/>
    <mergeCell ref="J91:J92"/>
    <mergeCell ref="L91:L92"/>
    <mergeCell ref="K91:K92"/>
    <mergeCell ref="D97:D98"/>
    <mergeCell ref="E97:E98"/>
    <mergeCell ref="F97:F98"/>
    <mergeCell ref="S95:S96"/>
    <mergeCell ref="N95:N96"/>
    <mergeCell ref="O95:O96"/>
    <mergeCell ref="Q95:Q96"/>
    <mergeCell ref="R95:R96"/>
    <mergeCell ref="J95:J96"/>
    <mergeCell ref="L95:L96"/>
    <mergeCell ref="K95:K96"/>
    <mergeCell ref="P97:P98"/>
    <mergeCell ref="D91:D92"/>
    <mergeCell ref="E91:E92"/>
    <mergeCell ref="F91:F92"/>
    <mergeCell ref="G91:G92"/>
    <mergeCell ref="S93:S94"/>
    <mergeCell ref="O93:O94"/>
    <mergeCell ref="N93:N94"/>
    <mergeCell ref="Q93:Q94"/>
    <mergeCell ref="R93:R94"/>
    <mergeCell ref="S99:S100"/>
    <mergeCell ref="M99:M100"/>
    <mergeCell ref="N99:N100"/>
    <mergeCell ref="O99:O100"/>
    <mergeCell ref="Q99:Q100"/>
    <mergeCell ref="G99:G100"/>
    <mergeCell ref="H99:H100"/>
    <mergeCell ref="I99:I100"/>
    <mergeCell ref="J99:J100"/>
    <mergeCell ref="L99:L100"/>
    <mergeCell ref="K99:K100"/>
    <mergeCell ref="A99:A100"/>
    <mergeCell ref="B99:B100"/>
    <mergeCell ref="C99:C100"/>
    <mergeCell ref="D99:D100"/>
    <mergeCell ref="E99:E100"/>
    <mergeCell ref="F99:F100"/>
    <mergeCell ref="A147:A148"/>
    <mergeCell ref="B147:B148"/>
    <mergeCell ref="C147:C148"/>
    <mergeCell ref="D147:D148"/>
    <mergeCell ref="E147:E148"/>
    <mergeCell ref="F147:F148"/>
    <mergeCell ref="S145:S146"/>
    <mergeCell ref="N145:N146"/>
    <mergeCell ref="O145:O146"/>
    <mergeCell ref="Q145:Q146"/>
    <mergeCell ref="R145:R146"/>
    <mergeCell ref="J145:J146"/>
    <mergeCell ref="L145:L146"/>
    <mergeCell ref="K145:K146"/>
    <mergeCell ref="A145:A146"/>
    <mergeCell ref="B145:B146"/>
    <mergeCell ref="C145:C146"/>
    <mergeCell ref="D145:D146"/>
    <mergeCell ref="E145:E146"/>
    <mergeCell ref="F145:F146"/>
    <mergeCell ref="G145:G146"/>
    <mergeCell ref="H145:H146"/>
    <mergeCell ref="I145:I146"/>
    <mergeCell ref="H141:H142"/>
    <mergeCell ref="I141:I142"/>
    <mergeCell ref="J141:J142"/>
    <mergeCell ref="L141:L142"/>
    <mergeCell ref="K141:K142"/>
    <mergeCell ref="A141:A142"/>
    <mergeCell ref="B141:B142"/>
    <mergeCell ref="C141:C142"/>
    <mergeCell ref="D141:D142"/>
    <mergeCell ref="E141:E142"/>
    <mergeCell ref="F141:F142"/>
    <mergeCell ref="G141:G142"/>
    <mergeCell ref="R47:R48"/>
    <mergeCell ref="S47:S48"/>
    <mergeCell ref="N47:N48"/>
    <mergeCell ref="O47:O48"/>
    <mergeCell ref="Q47:Q48"/>
    <mergeCell ref="G47:G48"/>
    <mergeCell ref="H47:H48"/>
    <mergeCell ref="I47:I48"/>
    <mergeCell ref="J47:J48"/>
    <mergeCell ref="L47:L48"/>
    <mergeCell ref="K47:K48"/>
    <mergeCell ref="A47:A48"/>
    <mergeCell ref="B47:B48"/>
    <mergeCell ref="C47:C48"/>
    <mergeCell ref="D47:D48"/>
    <mergeCell ref="E47:E48"/>
    <mergeCell ref="F47:F48"/>
    <mergeCell ref="S89:S90"/>
    <mergeCell ref="N89:N90"/>
    <mergeCell ref="O89:O90"/>
    <mergeCell ref="Q89:Q90"/>
    <mergeCell ref="R89:R90"/>
    <mergeCell ref="J89:J90"/>
    <mergeCell ref="L89:L90"/>
    <mergeCell ref="K89:K90"/>
    <mergeCell ref="A89:A90"/>
    <mergeCell ref="B89:B90"/>
    <mergeCell ref="C89:C90"/>
    <mergeCell ref="D89:D90"/>
    <mergeCell ref="E89:E90"/>
    <mergeCell ref="F89:F90"/>
    <mergeCell ref="G89:G90"/>
    <mergeCell ref="H89:H90"/>
    <mergeCell ref="I89:I90"/>
    <mergeCell ref="S87:S88"/>
    <mergeCell ref="O87:O88"/>
    <mergeCell ref="N87:N88"/>
    <mergeCell ref="Q87:Q88"/>
    <mergeCell ref="R87:R88"/>
    <mergeCell ref="M87:M88"/>
    <mergeCell ref="I87:I88"/>
    <mergeCell ref="J87:J88"/>
    <mergeCell ref="L87:L88"/>
    <mergeCell ref="K87:K88"/>
    <mergeCell ref="S85:S86"/>
    <mergeCell ref="N85:N86"/>
    <mergeCell ref="O85:O86"/>
    <mergeCell ref="Q85:Q86"/>
    <mergeCell ref="R85:R86"/>
    <mergeCell ref="M85:M86"/>
    <mergeCell ref="H85:H86"/>
    <mergeCell ref="I85:I86"/>
    <mergeCell ref="J85:J86"/>
    <mergeCell ref="L85:L86"/>
    <mergeCell ref="K85:K86"/>
    <mergeCell ref="A85:A86"/>
    <mergeCell ref="B85:B86"/>
    <mergeCell ref="C85:C86"/>
    <mergeCell ref="D85:D86"/>
    <mergeCell ref="E85:E86"/>
    <mergeCell ref="F85:F86"/>
    <mergeCell ref="G85:G86"/>
    <mergeCell ref="R83:R84"/>
    <mergeCell ref="S83:S84"/>
    <mergeCell ref="M83:M84"/>
    <mergeCell ref="N83:N84"/>
    <mergeCell ref="O83:O84"/>
    <mergeCell ref="Q83:Q84"/>
    <mergeCell ref="G83:G84"/>
    <mergeCell ref="H83:H84"/>
    <mergeCell ref="I83:I84"/>
    <mergeCell ref="J83:J84"/>
    <mergeCell ref="L83:L84"/>
    <mergeCell ref="K83:K84"/>
    <mergeCell ref="A83:A84"/>
    <mergeCell ref="B83:B84"/>
    <mergeCell ref="C83:C84"/>
    <mergeCell ref="D83:D84"/>
    <mergeCell ref="E83:E84"/>
    <mergeCell ref="F83:F84"/>
    <mergeCell ref="S81:S82"/>
    <mergeCell ref="N81:N82"/>
    <mergeCell ref="O81:O82"/>
    <mergeCell ref="Q81:Q82"/>
    <mergeCell ref="R81:R82"/>
    <mergeCell ref="J81:J82"/>
    <mergeCell ref="L81:L82"/>
    <mergeCell ref="K81:K82"/>
    <mergeCell ref="A81:A82"/>
    <mergeCell ref="B81:B82"/>
    <mergeCell ref="C81:C82"/>
    <mergeCell ref="D81:D82"/>
    <mergeCell ref="E81:E82"/>
    <mergeCell ref="F81:F82"/>
    <mergeCell ref="G81:G82"/>
    <mergeCell ref="H81:H82"/>
    <mergeCell ref="I81:I82"/>
    <mergeCell ref="S103:S104"/>
    <mergeCell ref="N103:N104"/>
    <mergeCell ref="O103:O104"/>
    <mergeCell ref="Q103:Q104"/>
    <mergeCell ref="R103:R104"/>
    <mergeCell ref="J103:J104"/>
    <mergeCell ref="L103:L104"/>
    <mergeCell ref="K103:K104"/>
    <mergeCell ref="A103:A104"/>
    <mergeCell ref="B103:B104"/>
    <mergeCell ref="C103:C104"/>
    <mergeCell ref="D103:D104"/>
    <mergeCell ref="E103:E104"/>
    <mergeCell ref="F103:F104"/>
    <mergeCell ref="G103:G104"/>
    <mergeCell ref="H103:H104"/>
    <mergeCell ref="I103:I104"/>
    <mergeCell ref="S77:S78"/>
    <mergeCell ref="N77:N78"/>
    <mergeCell ref="O77:O78"/>
    <mergeCell ref="Q77:Q78"/>
    <mergeCell ref="G77:G78"/>
    <mergeCell ref="H77:H78"/>
    <mergeCell ref="I77:I78"/>
    <mergeCell ref="J77:J78"/>
    <mergeCell ref="L77:L78"/>
    <mergeCell ref="K77:K78"/>
    <mergeCell ref="A77:A78"/>
    <mergeCell ref="B77:B78"/>
    <mergeCell ref="C77:C78"/>
    <mergeCell ref="D77:D78"/>
    <mergeCell ref="E77:E78"/>
    <mergeCell ref="F77:F78"/>
    <mergeCell ref="S101:S102"/>
    <mergeCell ref="O101:O102"/>
    <mergeCell ref="N101:N102"/>
    <mergeCell ref="Q101:Q102"/>
    <mergeCell ref="R101:R102"/>
    <mergeCell ref="I101:I102"/>
    <mergeCell ref="J101:J102"/>
    <mergeCell ref="L101:L102"/>
    <mergeCell ref="K101:K102"/>
    <mergeCell ref="S79:S80"/>
    <mergeCell ref="N79:N80"/>
    <mergeCell ref="O79:O80"/>
    <mergeCell ref="Q79:Q80"/>
    <mergeCell ref="R79:R80"/>
    <mergeCell ref="H79:H80"/>
    <mergeCell ref="I79:I80"/>
    <mergeCell ref="C75:C76"/>
    <mergeCell ref="D75:D76"/>
    <mergeCell ref="E75:E76"/>
    <mergeCell ref="F75:F76"/>
    <mergeCell ref="G75:G76"/>
    <mergeCell ref="H75:H76"/>
    <mergeCell ref="I75:I76"/>
    <mergeCell ref="A79:A80"/>
    <mergeCell ref="B79:B80"/>
    <mergeCell ref="C79:C80"/>
    <mergeCell ref="D79:D80"/>
    <mergeCell ref="E79:E80"/>
    <mergeCell ref="F79:F80"/>
    <mergeCell ref="G79:G80"/>
    <mergeCell ref="R77:R78"/>
    <mergeCell ref="J79:J80"/>
    <mergeCell ref="L79:L80"/>
    <mergeCell ref="K79:K80"/>
    <mergeCell ref="S73:S74"/>
    <mergeCell ref="O73:O74"/>
    <mergeCell ref="N73:N74"/>
    <mergeCell ref="Q73:Q74"/>
    <mergeCell ref="R73:R74"/>
    <mergeCell ref="M73:M74"/>
    <mergeCell ref="I73:I74"/>
    <mergeCell ref="J73:J74"/>
    <mergeCell ref="L73:L74"/>
    <mergeCell ref="K73:K74"/>
    <mergeCell ref="S71:S72"/>
    <mergeCell ref="N71:N72"/>
    <mergeCell ref="O71:O72"/>
    <mergeCell ref="Q71:Q72"/>
    <mergeCell ref="R71:R72"/>
    <mergeCell ref="M71:M72"/>
    <mergeCell ref="H71:H72"/>
    <mergeCell ref="I71:I72"/>
    <mergeCell ref="J71:J72"/>
    <mergeCell ref="L71:L72"/>
    <mergeCell ref="K71:K72"/>
    <mergeCell ref="A71:A72"/>
    <mergeCell ref="B71:B72"/>
    <mergeCell ref="C71:C72"/>
    <mergeCell ref="D71:D72"/>
    <mergeCell ref="E71:E72"/>
    <mergeCell ref="F71:F72"/>
    <mergeCell ref="G71:G72"/>
    <mergeCell ref="R69:R70"/>
    <mergeCell ref="M69:M70"/>
    <mergeCell ref="N69:N70"/>
    <mergeCell ref="O69:O70"/>
    <mergeCell ref="Q69:Q70"/>
    <mergeCell ref="G69:G70"/>
    <mergeCell ref="H69:H70"/>
    <mergeCell ref="I69:I70"/>
    <mergeCell ref="J69:J70"/>
    <mergeCell ref="L69:L70"/>
    <mergeCell ref="K69:K70"/>
    <mergeCell ref="A69:A70"/>
    <mergeCell ref="B69:B70"/>
    <mergeCell ref="C69:C70"/>
    <mergeCell ref="D69:D70"/>
    <mergeCell ref="E69:E70"/>
    <mergeCell ref="F69:F70"/>
    <mergeCell ref="O139:O140"/>
    <mergeCell ref="Q139:Q140"/>
    <mergeCell ref="R139:R140"/>
    <mergeCell ref="J139:J140"/>
    <mergeCell ref="L139:L140"/>
    <mergeCell ref="K139:K140"/>
    <mergeCell ref="A139:A140"/>
    <mergeCell ref="B139:B140"/>
    <mergeCell ref="C139:C140"/>
    <mergeCell ref="D139:D140"/>
    <mergeCell ref="E139:E140"/>
    <mergeCell ref="F139:F140"/>
    <mergeCell ref="G139:G140"/>
    <mergeCell ref="H139:H140"/>
    <mergeCell ref="I139:I140"/>
    <mergeCell ref="S137:S138"/>
    <mergeCell ref="O137:O138"/>
    <mergeCell ref="N137:N138"/>
    <mergeCell ref="Q137:Q138"/>
    <mergeCell ref="R137:R138"/>
    <mergeCell ref="I137:I138"/>
    <mergeCell ref="J137:J138"/>
    <mergeCell ref="L137:L138"/>
    <mergeCell ref="K137:K138"/>
    <mergeCell ref="A137:A138"/>
    <mergeCell ref="B137:B138"/>
    <mergeCell ref="C137:C138"/>
    <mergeCell ref="E137:E138"/>
    <mergeCell ref="F137:F138"/>
    <mergeCell ref="G137:G138"/>
    <mergeCell ref="H137:H138"/>
    <mergeCell ref="R135:R136"/>
    <mergeCell ref="S135:S136"/>
    <mergeCell ref="N135:N136"/>
    <mergeCell ref="O135:O136"/>
    <mergeCell ref="Q135:Q136"/>
    <mergeCell ref="G135:G136"/>
    <mergeCell ref="H135:H136"/>
    <mergeCell ref="I135:I136"/>
    <mergeCell ref="J135:J136"/>
    <mergeCell ref="L135:L136"/>
    <mergeCell ref="K135:K136"/>
    <mergeCell ref="A135:A136"/>
    <mergeCell ref="B135:B136"/>
    <mergeCell ref="C135:C136"/>
    <mergeCell ref="D135:D136"/>
    <mergeCell ref="E135:E136"/>
    <mergeCell ref="F135:F136"/>
    <mergeCell ref="S133:S134"/>
    <mergeCell ref="N133:N134"/>
    <mergeCell ref="O133:O134"/>
    <mergeCell ref="Q133:Q134"/>
    <mergeCell ref="R133:R134"/>
    <mergeCell ref="J133:J134"/>
    <mergeCell ref="L133:L134"/>
    <mergeCell ref="K133:K134"/>
    <mergeCell ref="A133:A134"/>
    <mergeCell ref="B133:B134"/>
    <mergeCell ref="C133:C134"/>
    <mergeCell ref="D133:D134"/>
    <mergeCell ref="E133:E134"/>
    <mergeCell ref="F133:F134"/>
    <mergeCell ref="G133:G134"/>
    <mergeCell ref="H133:H134"/>
    <mergeCell ref="I133:I134"/>
    <mergeCell ref="S131:S132"/>
    <mergeCell ref="N131:N132"/>
    <mergeCell ref="O131:O132"/>
    <mergeCell ref="Q131:Q132"/>
    <mergeCell ref="R131:R132"/>
    <mergeCell ref="J131:J132"/>
    <mergeCell ref="L131:L132"/>
    <mergeCell ref="K131:K132"/>
    <mergeCell ref="A131:A132"/>
    <mergeCell ref="B131:B132"/>
    <mergeCell ref="C131:C132"/>
    <mergeCell ref="D131:D132"/>
    <mergeCell ref="E131:E132"/>
    <mergeCell ref="F131:F132"/>
    <mergeCell ref="G131:G132"/>
    <mergeCell ref="H131:H132"/>
    <mergeCell ref="I131:I132"/>
    <mergeCell ref="O125:O126"/>
    <mergeCell ref="Q125:Q126"/>
    <mergeCell ref="R125:R126"/>
    <mergeCell ref="M125:M126"/>
    <mergeCell ref="H125:H126"/>
    <mergeCell ref="I125:I126"/>
    <mergeCell ref="J125:J126"/>
    <mergeCell ref="L125:L126"/>
    <mergeCell ref="K125:K126"/>
    <mergeCell ref="A125:A126"/>
    <mergeCell ref="B125:B126"/>
    <mergeCell ref="C125:C126"/>
    <mergeCell ref="D125:D126"/>
    <mergeCell ref="E125:E126"/>
    <mergeCell ref="F125:F126"/>
    <mergeCell ref="G125:G126"/>
    <mergeCell ref="R123:R124"/>
    <mergeCell ref="G123:G124"/>
    <mergeCell ref="H123:H124"/>
    <mergeCell ref="I123:I124"/>
    <mergeCell ref="J123:J124"/>
    <mergeCell ref="L123:L124"/>
    <mergeCell ref="K123:K124"/>
    <mergeCell ref="A123:A124"/>
    <mergeCell ref="B123:B124"/>
    <mergeCell ref="C123:C124"/>
    <mergeCell ref="D123:D124"/>
    <mergeCell ref="E123:E124"/>
    <mergeCell ref="F123:F124"/>
    <mergeCell ref="S67:S68"/>
    <mergeCell ref="N67:N68"/>
    <mergeCell ref="O67:O68"/>
    <mergeCell ref="Q67:Q68"/>
    <mergeCell ref="J65:J66"/>
    <mergeCell ref="L65:L66"/>
    <mergeCell ref="K65:K66"/>
    <mergeCell ref="Q63:Q64"/>
    <mergeCell ref="R63:R64"/>
    <mergeCell ref="I63:I64"/>
    <mergeCell ref="J63:J64"/>
    <mergeCell ref="L63:L64"/>
    <mergeCell ref="K63:K64"/>
    <mergeCell ref="S65:S66"/>
    <mergeCell ref="O65:O66"/>
    <mergeCell ref="N65:N66"/>
    <mergeCell ref="A67:A68"/>
    <mergeCell ref="B67:B68"/>
    <mergeCell ref="C67:C68"/>
    <mergeCell ref="D67:D68"/>
    <mergeCell ref="E67:E68"/>
    <mergeCell ref="Q65:Q66"/>
    <mergeCell ref="R65:R66"/>
    <mergeCell ref="I65:I66"/>
    <mergeCell ref="F67:F68"/>
    <mergeCell ref="G67:G68"/>
    <mergeCell ref="H67:H68"/>
    <mergeCell ref="I67:I68"/>
    <mergeCell ref="B65:B66"/>
    <mergeCell ref="A65:A66"/>
    <mergeCell ref="S121:S122"/>
    <mergeCell ref="N121:N122"/>
    <mergeCell ref="O121:O122"/>
    <mergeCell ref="Q121:Q122"/>
    <mergeCell ref="R121:R122"/>
    <mergeCell ref="H121:H122"/>
    <mergeCell ref="I121:I122"/>
    <mergeCell ref="J121:J122"/>
    <mergeCell ref="L121:L122"/>
    <mergeCell ref="K121:K122"/>
    <mergeCell ref="P15:P16"/>
    <mergeCell ref="K17:K18"/>
    <mergeCell ref="S123:S124"/>
    <mergeCell ref="N123:N124"/>
    <mergeCell ref="O123:O124"/>
    <mergeCell ref="Q123:Q124"/>
    <mergeCell ref="R67:R68"/>
    <mergeCell ref="J67:J68"/>
    <mergeCell ref="L67:L68"/>
    <mergeCell ref="K67:K68"/>
    <mergeCell ref="S69:S70"/>
    <mergeCell ref="S75:S76"/>
    <mergeCell ref="N75:N76"/>
    <mergeCell ref="O75:O76"/>
    <mergeCell ref="Q75:Q76"/>
    <mergeCell ref="R75:R76"/>
    <mergeCell ref="J75:J76"/>
    <mergeCell ref="L75:L76"/>
    <mergeCell ref="K75:K76"/>
    <mergeCell ref="S63:S64"/>
    <mergeCell ref="O63:O64"/>
    <mergeCell ref="N63:N64"/>
    <mergeCell ref="H13:H14"/>
    <mergeCell ref="A121:A122"/>
    <mergeCell ref="B121:B122"/>
    <mergeCell ref="C121:C122"/>
    <mergeCell ref="D121:D122"/>
    <mergeCell ref="E121:E122"/>
    <mergeCell ref="F121:F122"/>
    <mergeCell ref="G121:G122"/>
    <mergeCell ref="R119:R120"/>
    <mergeCell ref="S119:S120"/>
    <mergeCell ref="N119:N120"/>
    <mergeCell ref="O119:O120"/>
    <mergeCell ref="Q119:Q120"/>
    <mergeCell ref="P17:P18"/>
    <mergeCell ref="G119:G120"/>
    <mergeCell ref="H119:H120"/>
    <mergeCell ref="I119:I120"/>
    <mergeCell ref="J119:J120"/>
    <mergeCell ref="L119:L120"/>
    <mergeCell ref="K119:K120"/>
    <mergeCell ref="A119:A120"/>
    <mergeCell ref="B119:B120"/>
    <mergeCell ref="C119:C120"/>
    <mergeCell ref="D119:D120"/>
    <mergeCell ref="E119:E120"/>
    <mergeCell ref="F119:F120"/>
    <mergeCell ref="S17:S18"/>
    <mergeCell ref="N17:N18"/>
    <mergeCell ref="O17:O18"/>
    <mergeCell ref="Q17:Q18"/>
    <mergeCell ref="R17:R18"/>
    <mergeCell ref="J17:J18"/>
    <mergeCell ref="A17:A18"/>
    <mergeCell ref="B17:B18"/>
    <mergeCell ref="C17:C18"/>
    <mergeCell ref="D17:D18"/>
    <mergeCell ref="E17:E18"/>
    <mergeCell ref="F17:F18"/>
    <mergeCell ref="G17:G18"/>
    <mergeCell ref="H17:H18"/>
    <mergeCell ref="I17:I18"/>
    <mergeCell ref="S15:S16"/>
    <mergeCell ref="O15:O16"/>
    <mergeCell ref="N15:N16"/>
    <mergeCell ref="Q15:Q16"/>
    <mergeCell ref="R15:R16"/>
    <mergeCell ref="M15:M16"/>
    <mergeCell ref="I15:I16"/>
    <mergeCell ref="J15:J16"/>
    <mergeCell ref="L15:L16"/>
    <mergeCell ref="K15:K16"/>
    <mergeCell ref="H15:H16"/>
    <mergeCell ref="G15:G16"/>
    <mergeCell ref="F15:F16"/>
    <mergeCell ref="E15:E16"/>
    <mergeCell ref="D15:D16"/>
    <mergeCell ref="C15:C16"/>
    <mergeCell ref="B15:B16"/>
    <mergeCell ref="A15:A16"/>
    <mergeCell ref="L17:L18"/>
    <mergeCell ref="A9:A10"/>
    <mergeCell ref="B9:B10"/>
    <mergeCell ref="C9:C10"/>
    <mergeCell ref="D9:D10"/>
    <mergeCell ref="E9:E10"/>
    <mergeCell ref="F9:F10"/>
    <mergeCell ref="G9:G10"/>
    <mergeCell ref="H9:H10"/>
    <mergeCell ref="I9:I10"/>
    <mergeCell ref="M9:M10"/>
    <mergeCell ref="P9:P10"/>
    <mergeCell ref="A13:A14"/>
    <mergeCell ref="B13:B14"/>
    <mergeCell ref="C13:C14"/>
    <mergeCell ref="D13:D14"/>
    <mergeCell ref="E13:E14"/>
    <mergeCell ref="F13:F14"/>
    <mergeCell ref="G13:G14"/>
    <mergeCell ref="N11:N12"/>
    <mergeCell ref="O11:O12"/>
    <mergeCell ref="G11:G12"/>
    <mergeCell ref="H11:H12"/>
    <mergeCell ref="I11:I12"/>
    <mergeCell ref="J11:J12"/>
    <mergeCell ref="L11:L12"/>
    <mergeCell ref="K11:K12"/>
    <mergeCell ref="A11:A12"/>
    <mergeCell ref="B11:B12"/>
    <mergeCell ref="C11:C12"/>
    <mergeCell ref="D11:D12"/>
    <mergeCell ref="E11:E12"/>
    <mergeCell ref="F11:F12"/>
    <mergeCell ref="N117:N118"/>
    <mergeCell ref="O117:O118"/>
    <mergeCell ref="Q117:Q118"/>
    <mergeCell ref="R117:R118"/>
    <mergeCell ref="H117:H118"/>
    <mergeCell ref="I117:I118"/>
    <mergeCell ref="J117:J118"/>
    <mergeCell ref="L117:L118"/>
    <mergeCell ref="K117:K118"/>
    <mergeCell ref="S111:S112"/>
    <mergeCell ref="N111:N112"/>
    <mergeCell ref="O111:O112"/>
    <mergeCell ref="Q111:Q112"/>
    <mergeCell ref="R111:R112"/>
    <mergeCell ref="J111:J112"/>
    <mergeCell ref="L111:L112"/>
    <mergeCell ref="S9:S10"/>
    <mergeCell ref="N9:N10"/>
    <mergeCell ref="O9:O10"/>
    <mergeCell ref="Q9:Q10"/>
    <mergeCell ref="R9:R10"/>
    <mergeCell ref="J9:J10"/>
    <mergeCell ref="L9:L10"/>
    <mergeCell ref="K9:K10"/>
    <mergeCell ref="R11:R12"/>
    <mergeCell ref="S11:S12"/>
    <mergeCell ref="Q11:Q12"/>
    <mergeCell ref="M11:M12"/>
    <mergeCell ref="P11:P12"/>
    <mergeCell ref="P13:P14"/>
    <mergeCell ref="S13:S14"/>
    <mergeCell ref="R13:R14"/>
    <mergeCell ref="A117:A118"/>
    <mergeCell ref="B117:B118"/>
    <mergeCell ref="C117:C118"/>
    <mergeCell ref="D117:D118"/>
    <mergeCell ref="E117:E118"/>
    <mergeCell ref="F117:F118"/>
    <mergeCell ref="G117:G118"/>
    <mergeCell ref="R113:R114"/>
    <mergeCell ref="S113:S114"/>
    <mergeCell ref="M115:M116"/>
    <mergeCell ref="N113:N114"/>
    <mergeCell ref="O113:O114"/>
    <mergeCell ref="O115:O116"/>
    <mergeCell ref="Q113:Q114"/>
    <mergeCell ref="N115:N116"/>
    <mergeCell ref="Q115:Q116"/>
    <mergeCell ref="R115:R116"/>
    <mergeCell ref="S115:S116"/>
    <mergeCell ref="G113:G114"/>
    <mergeCell ref="H113:H114"/>
    <mergeCell ref="I113:I114"/>
    <mergeCell ref="J113:J114"/>
    <mergeCell ref="L113:L114"/>
    <mergeCell ref="K113:K114"/>
    <mergeCell ref="A113:A114"/>
    <mergeCell ref="B113:B114"/>
    <mergeCell ref="C113:C114"/>
    <mergeCell ref="D113:D114"/>
    <mergeCell ref="E113:E114"/>
    <mergeCell ref="F113:F114"/>
    <mergeCell ref="P113:P114"/>
    <mergeCell ref="S117:S118"/>
    <mergeCell ref="A111:A112"/>
    <mergeCell ref="B111:B112"/>
    <mergeCell ref="C111:C112"/>
    <mergeCell ref="D111:D112"/>
    <mergeCell ref="E111:E112"/>
    <mergeCell ref="F111:F112"/>
    <mergeCell ref="G111:G112"/>
    <mergeCell ref="H111:H112"/>
    <mergeCell ref="I111:I112"/>
    <mergeCell ref="S61:S62"/>
    <mergeCell ref="O61:O62"/>
    <mergeCell ref="N61:N62"/>
    <mergeCell ref="Q61:Q62"/>
    <mergeCell ref="R61:R62"/>
    <mergeCell ref="M61:M62"/>
    <mergeCell ref="I61:I62"/>
    <mergeCell ref="J61:J62"/>
    <mergeCell ref="L61:L62"/>
    <mergeCell ref="S109:S110"/>
    <mergeCell ref="N109:N110"/>
    <mergeCell ref="O109:O110"/>
    <mergeCell ref="Q109:Q110"/>
    <mergeCell ref="R109:R110"/>
    <mergeCell ref="M109:M110"/>
    <mergeCell ref="H109:H110"/>
    <mergeCell ref="I109:I110"/>
    <mergeCell ref="J109:J110"/>
    <mergeCell ref="L109:L110"/>
    <mergeCell ref="A109:A110"/>
    <mergeCell ref="B109:B110"/>
    <mergeCell ref="C109:C110"/>
    <mergeCell ref="D109:D110"/>
    <mergeCell ref="E109:E110"/>
    <mergeCell ref="F109:F110"/>
    <mergeCell ref="G109:G110"/>
    <mergeCell ref="R107:R108"/>
    <mergeCell ref="S107:S108"/>
    <mergeCell ref="M107:M108"/>
    <mergeCell ref="N107:N108"/>
    <mergeCell ref="O107:O108"/>
    <mergeCell ref="Q107:Q108"/>
    <mergeCell ref="G107:G108"/>
    <mergeCell ref="H107:H108"/>
    <mergeCell ref="I107:I108"/>
    <mergeCell ref="J107:J108"/>
    <mergeCell ref="L107:L108"/>
    <mergeCell ref="A107:A108"/>
    <mergeCell ref="B107:B108"/>
    <mergeCell ref="C107:C108"/>
    <mergeCell ref="D107:D108"/>
    <mergeCell ref="E107:E108"/>
    <mergeCell ref="F107:F108"/>
    <mergeCell ref="Q59:Q60"/>
    <mergeCell ref="R59:R60"/>
    <mergeCell ref="S59:S60"/>
    <mergeCell ref="L59:L60"/>
    <mergeCell ref="M59:M60"/>
    <mergeCell ref="N59:N60"/>
    <mergeCell ref="F59:F60"/>
    <mergeCell ref="G59:G60"/>
    <mergeCell ref="H59:H60"/>
    <mergeCell ref="I59:I60"/>
    <mergeCell ref="J59:J60"/>
    <mergeCell ref="S57:S58"/>
    <mergeCell ref="A59:A60"/>
    <mergeCell ref="B59:B60"/>
    <mergeCell ref="C59:C60"/>
    <mergeCell ref="D59:D60"/>
    <mergeCell ref="E59:E60"/>
    <mergeCell ref="O57:O58"/>
    <mergeCell ref="Q57:Q58"/>
    <mergeCell ref="R57:R58"/>
    <mergeCell ref="L57:L58"/>
    <mergeCell ref="M57:M58"/>
    <mergeCell ref="N57:N58"/>
    <mergeCell ref="A57:A58"/>
    <mergeCell ref="B57:B58"/>
    <mergeCell ref="D57:D58"/>
    <mergeCell ref="E57:E58"/>
    <mergeCell ref="F57:F58"/>
    <mergeCell ref="G57:G58"/>
    <mergeCell ref="H57:H58"/>
    <mergeCell ref="I57:I58"/>
    <mergeCell ref="J57:J58"/>
    <mergeCell ref="S55:S56"/>
    <mergeCell ref="O55:O56"/>
    <mergeCell ref="N55:N56"/>
    <mergeCell ref="Q55:Q56"/>
    <mergeCell ref="R55:R56"/>
    <mergeCell ref="M55:M56"/>
    <mergeCell ref="I55:I56"/>
    <mergeCell ref="J55:J56"/>
    <mergeCell ref="L55:L56"/>
    <mergeCell ref="K55:K56"/>
    <mergeCell ref="S53:S54"/>
    <mergeCell ref="N53:N54"/>
    <mergeCell ref="O53:O54"/>
    <mergeCell ref="Q53:Q54"/>
    <mergeCell ref="R53:R54"/>
    <mergeCell ref="M53:M54"/>
    <mergeCell ref="H53:H54"/>
    <mergeCell ref="I53:I54"/>
    <mergeCell ref="J53:J54"/>
    <mergeCell ref="L53:L54"/>
    <mergeCell ref="K53:K54"/>
    <mergeCell ref="P53:P54"/>
    <mergeCell ref="A45:A46"/>
    <mergeCell ref="B45:B46"/>
    <mergeCell ref="C45:C46"/>
    <mergeCell ref="D45:D46"/>
    <mergeCell ref="E45:E46"/>
    <mergeCell ref="F45:F46"/>
    <mergeCell ref="G45:G46"/>
    <mergeCell ref="S51:S52"/>
    <mergeCell ref="N51:N52"/>
    <mergeCell ref="O51:O52"/>
    <mergeCell ref="Q51:Q52"/>
    <mergeCell ref="R51:R52"/>
    <mergeCell ref="H51:H52"/>
    <mergeCell ref="I51:I52"/>
    <mergeCell ref="J51:J52"/>
    <mergeCell ref="L51:L52"/>
    <mergeCell ref="K51:K52"/>
    <mergeCell ref="S49:S50"/>
    <mergeCell ref="N49:N50"/>
    <mergeCell ref="O49:O50"/>
    <mergeCell ref="Q49:Q50"/>
    <mergeCell ref="R49:R50"/>
    <mergeCell ref="H49:H50"/>
    <mergeCell ref="I49:I50"/>
    <mergeCell ref="J49:J50"/>
    <mergeCell ref="L49:L50"/>
    <mergeCell ref="K49:K50"/>
    <mergeCell ref="D51:D52"/>
    <mergeCell ref="C51:C52"/>
    <mergeCell ref="B51:B52"/>
    <mergeCell ref="P47:P48"/>
    <mergeCell ref="P49:P50"/>
    <mergeCell ref="A8:S8"/>
    <mergeCell ref="N2:N6"/>
    <mergeCell ref="O2:O6"/>
    <mergeCell ref="M13:M14"/>
    <mergeCell ref="L13:L14"/>
    <mergeCell ref="P2:Q4"/>
    <mergeCell ref="D2:D6"/>
    <mergeCell ref="E2:E6"/>
    <mergeCell ref="F2:G4"/>
    <mergeCell ref="H2:H6"/>
    <mergeCell ref="I2:J4"/>
    <mergeCell ref="L2:L6"/>
    <mergeCell ref="A1:A6"/>
    <mergeCell ref="B1:B6"/>
    <mergeCell ref="C1:C6"/>
    <mergeCell ref="D1:Q1"/>
    <mergeCell ref="S41:S42"/>
    <mergeCell ref="N41:N42"/>
    <mergeCell ref="O41:O42"/>
    <mergeCell ref="Q41:Q42"/>
    <mergeCell ref="R41:R42"/>
    <mergeCell ref="H41:H42"/>
    <mergeCell ref="I41:I42"/>
    <mergeCell ref="J41:J42"/>
    <mergeCell ref="L41:L42"/>
    <mergeCell ref="A41:A42"/>
    <mergeCell ref="B41:B42"/>
    <mergeCell ref="C41:C42"/>
    <mergeCell ref="D41:D42"/>
    <mergeCell ref="E41:E42"/>
    <mergeCell ref="F41:F42"/>
    <mergeCell ref="G41:G42"/>
    <mergeCell ref="H45:H46"/>
    <mergeCell ref="I45:I46"/>
    <mergeCell ref="J45:J46"/>
    <mergeCell ref="L45:L46"/>
    <mergeCell ref="K45:K46"/>
    <mergeCell ref="P51:P52"/>
    <mergeCell ref="P55:P56"/>
    <mergeCell ref="P57:P58"/>
    <mergeCell ref="P91:P92"/>
    <mergeCell ref="R1:R6"/>
    <mergeCell ref="S1:S4"/>
    <mergeCell ref="A331:S331"/>
    <mergeCell ref="A351:S351"/>
    <mergeCell ref="A353:S353"/>
    <mergeCell ref="A38:S38"/>
    <mergeCell ref="A300:S300"/>
    <mergeCell ref="G39:G40"/>
    <mergeCell ref="H39:H40"/>
    <mergeCell ref="I39:I40"/>
    <mergeCell ref="J39:J40"/>
    <mergeCell ref="L39:L40"/>
    <mergeCell ref="A39:A40"/>
    <mergeCell ref="B39:B40"/>
    <mergeCell ref="C39:C40"/>
    <mergeCell ref="D39:D40"/>
    <mergeCell ref="E39:E40"/>
    <mergeCell ref="F39:F40"/>
    <mergeCell ref="F5:F6"/>
    <mergeCell ref="G5:G6"/>
    <mergeCell ref="I5:I6"/>
    <mergeCell ref="J5:J6"/>
    <mergeCell ref="S5:S6"/>
    <mergeCell ref="S26:S27"/>
    <mergeCell ref="N26:N27"/>
    <mergeCell ref="O26:O27"/>
    <mergeCell ref="Q26:Q27"/>
    <mergeCell ref="R26:R27"/>
    <mergeCell ref="Q13:Q14"/>
    <mergeCell ref="O13:O14"/>
    <mergeCell ref="P39:P40"/>
    <mergeCell ref="P43:P44"/>
    <mergeCell ref="P45:P46"/>
    <mergeCell ref="S43:S44"/>
    <mergeCell ref="O43:O44"/>
    <mergeCell ref="N43:N44"/>
    <mergeCell ref="Q43:Q44"/>
    <mergeCell ref="R43:R44"/>
    <mergeCell ref="I43:I44"/>
    <mergeCell ref="J43:J44"/>
    <mergeCell ref="L43:L44"/>
    <mergeCell ref="S45:S46"/>
    <mergeCell ref="N45:N46"/>
    <mergeCell ref="O45:O46"/>
    <mergeCell ref="Q45:Q46"/>
    <mergeCell ref="R45:R46"/>
    <mergeCell ref="R39:R40"/>
    <mergeCell ref="S39:S40"/>
    <mergeCell ref="N39:N40"/>
    <mergeCell ref="O39:O40"/>
    <mergeCell ref="Q39:Q40"/>
    <mergeCell ref="N13:N14"/>
    <mergeCell ref="K13:K14"/>
    <mergeCell ref="J13:J14"/>
    <mergeCell ref="I13:I14"/>
  </mergeCells>
  <pageMargins left="0.31496062992125984" right="0.11811023622047245" top="0.15748031496062992" bottom="0.15748031496062992" header="0.31496062992125984" footer="0.31496062992125984"/>
  <pageSetup paperSize="9" scale="63" fitToHeight="0" orientation="landscape"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8"/>
  <sheetViews>
    <sheetView topLeftCell="D1" workbookViewId="0">
      <pane xSplit="8" ySplit="9" topLeftCell="L25" activePane="bottomRight" state="frozen"/>
      <selection activeCell="D1" sqref="D1"/>
      <selection pane="topRight" activeCell="L1" sqref="L1"/>
      <selection pane="bottomLeft" activeCell="D9" sqref="D9"/>
      <selection pane="bottomRight" activeCell="L32" sqref="L32"/>
    </sheetView>
  </sheetViews>
  <sheetFormatPr defaultColWidth="9" defaultRowHeight="15" x14ac:dyDescent="0.25"/>
  <cols>
    <col min="1" max="1" width="3.25" style="40" customWidth="1"/>
    <col min="2" max="3" width="0" style="45" hidden="1" customWidth="1"/>
    <col min="4" max="4" width="46.625" style="46" customWidth="1"/>
    <col min="5" max="5" width="22.5" style="40" hidden="1" customWidth="1"/>
    <col min="6" max="6" width="11.875" style="40" hidden="1" customWidth="1"/>
    <col min="7" max="7" width="9" style="40" customWidth="1"/>
    <col min="8" max="8" width="9" style="40" hidden="1" customWidth="1"/>
    <col min="9" max="9" width="8.375" style="40" hidden="1" customWidth="1"/>
    <col min="10" max="10" width="15.75" style="40" hidden="1" customWidth="1"/>
    <col min="11" max="11" width="15.375" style="51" customWidth="1"/>
    <col min="12" max="12" width="16.25" style="44" customWidth="1"/>
    <col min="13" max="13" width="17.25" style="44" customWidth="1"/>
    <col min="14" max="14" width="12.875" style="44" customWidth="1"/>
    <col min="15" max="15" width="13.75" style="44" customWidth="1"/>
    <col min="16" max="16384" width="9" style="40"/>
  </cols>
  <sheetData>
    <row r="1" spans="1:15" ht="15.75" x14ac:dyDescent="0.25">
      <c r="D1" s="301" t="s">
        <v>388</v>
      </c>
      <c r="E1" s="301"/>
      <c r="F1" s="301"/>
      <c r="G1" s="301"/>
      <c r="H1" s="301"/>
      <c r="I1" s="301"/>
      <c r="J1" s="301"/>
      <c r="K1" s="301"/>
      <c r="L1" s="301"/>
      <c r="M1" s="301"/>
      <c r="N1" s="301"/>
      <c r="O1" s="301"/>
    </row>
    <row r="2" spans="1:15" ht="15" customHeight="1" x14ac:dyDescent="0.25">
      <c r="A2" s="211" t="s">
        <v>0</v>
      </c>
      <c r="B2" s="233" t="s">
        <v>1</v>
      </c>
      <c r="C2" s="233" t="s">
        <v>2</v>
      </c>
      <c r="D2" s="236" t="s">
        <v>3</v>
      </c>
      <c r="E2" s="237"/>
      <c r="F2" s="237"/>
      <c r="G2" s="237"/>
      <c r="H2" s="237"/>
      <c r="I2" s="237"/>
      <c r="J2" s="237"/>
      <c r="K2" s="237"/>
      <c r="L2" s="237"/>
      <c r="M2" s="238"/>
      <c r="N2" s="197" t="s">
        <v>4</v>
      </c>
      <c r="O2" s="197" t="s">
        <v>5</v>
      </c>
    </row>
    <row r="3" spans="1:15" s="58" customFormat="1" ht="15" customHeight="1" x14ac:dyDescent="0.25">
      <c r="A3" s="232"/>
      <c r="B3" s="234"/>
      <c r="C3" s="234"/>
      <c r="D3" s="321" t="s">
        <v>6</v>
      </c>
      <c r="E3" s="321" t="s">
        <v>7</v>
      </c>
      <c r="F3" s="315" t="s">
        <v>8</v>
      </c>
      <c r="G3" s="316"/>
      <c r="H3" s="321" t="s">
        <v>9</v>
      </c>
      <c r="I3" s="315" t="s">
        <v>10</v>
      </c>
      <c r="J3" s="316"/>
      <c r="K3" s="302" t="s">
        <v>382</v>
      </c>
      <c r="L3" s="305" t="s">
        <v>12</v>
      </c>
      <c r="M3" s="306"/>
      <c r="N3" s="198"/>
      <c r="O3" s="198"/>
    </row>
    <row r="4" spans="1:15" s="58" customFormat="1" x14ac:dyDescent="0.25">
      <c r="A4" s="232"/>
      <c r="B4" s="234"/>
      <c r="C4" s="234"/>
      <c r="D4" s="322"/>
      <c r="E4" s="322"/>
      <c r="F4" s="317"/>
      <c r="G4" s="318"/>
      <c r="H4" s="322"/>
      <c r="I4" s="317"/>
      <c r="J4" s="318"/>
      <c r="K4" s="303"/>
      <c r="L4" s="307"/>
      <c r="M4" s="308"/>
      <c r="N4" s="198"/>
      <c r="O4" s="198"/>
    </row>
    <row r="5" spans="1:15" s="58" customFormat="1" ht="20.25" customHeight="1" x14ac:dyDescent="0.25">
      <c r="A5" s="232"/>
      <c r="B5" s="234"/>
      <c r="C5" s="234"/>
      <c r="D5" s="322"/>
      <c r="E5" s="322"/>
      <c r="F5" s="319"/>
      <c r="G5" s="320"/>
      <c r="H5" s="322"/>
      <c r="I5" s="319"/>
      <c r="J5" s="320"/>
      <c r="K5" s="303"/>
      <c r="L5" s="309"/>
      <c r="M5" s="310"/>
      <c r="N5" s="198"/>
      <c r="O5" s="199"/>
    </row>
    <row r="6" spans="1:15" s="58" customFormat="1" ht="79.5" customHeight="1" x14ac:dyDescent="0.25">
      <c r="A6" s="232"/>
      <c r="B6" s="234"/>
      <c r="C6" s="234"/>
      <c r="D6" s="322"/>
      <c r="E6" s="322"/>
      <c r="F6" s="311" t="s">
        <v>14</v>
      </c>
      <c r="G6" s="311"/>
      <c r="H6" s="322"/>
      <c r="I6" s="311" t="s">
        <v>16</v>
      </c>
      <c r="J6" s="311" t="s">
        <v>15</v>
      </c>
      <c r="K6" s="303"/>
      <c r="L6" s="59" t="s">
        <v>17</v>
      </c>
      <c r="M6" s="59" t="s">
        <v>18</v>
      </c>
      <c r="N6" s="198"/>
      <c r="O6" s="313" t="s">
        <v>19</v>
      </c>
    </row>
    <row r="7" spans="1:15" s="58" customFormat="1" x14ac:dyDescent="0.25">
      <c r="A7" s="212"/>
      <c r="B7" s="235"/>
      <c r="C7" s="235"/>
      <c r="D7" s="323"/>
      <c r="E7" s="323"/>
      <c r="F7" s="312"/>
      <c r="G7" s="312"/>
      <c r="H7" s="323"/>
      <c r="I7" s="312"/>
      <c r="J7" s="312"/>
      <c r="K7" s="304"/>
      <c r="L7" s="59" t="s">
        <v>20</v>
      </c>
      <c r="M7" s="60" t="s">
        <v>20</v>
      </c>
      <c r="N7" s="199"/>
      <c r="O7" s="314"/>
    </row>
    <row r="8" spans="1:15" hidden="1" x14ac:dyDescent="0.25">
      <c r="A8" s="1">
        <v>1</v>
      </c>
      <c r="B8" s="2">
        <v>2</v>
      </c>
      <c r="C8" s="2">
        <v>3</v>
      </c>
      <c r="D8" s="1">
        <v>4</v>
      </c>
      <c r="E8" s="1">
        <v>5</v>
      </c>
      <c r="F8" s="1">
        <v>6</v>
      </c>
      <c r="G8" s="1">
        <v>7</v>
      </c>
      <c r="H8" s="1">
        <v>8</v>
      </c>
      <c r="I8" s="1">
        <v>9</v>
      </c>
      <c r="J8" s="1">
        <v>10</v>
      </c>
      <c r="K8" s="50">
        <v>11</v>
      </c>
      <c r="L8" s="15">
        <v>12</v>
      </c>
      <c r="M8" s="15">
        <v>13</v>
      </c>
      <c r="N8" s="15">
        <v>14</v>
      </c>
      <c r="O8" s="15">
        <v>15</v>
      </c>
    </row>
    <row r="9" spans="1:15" ht="15" customHeight="1" x14ac:dyDescent="0.25">
      <c r="A9" s="200" t="s">
        <v>387</v>
      </c>
      <c r="B9" s="201"/>
      <c r="C9" s="201"/>
      <c r="D9" s="201"/>
      <c r="E9" s="201"/>
      <c r="F9" s="201"/>
      <c r="G9" s="201"/>
      <c r="H9" s="201"/>
      <c r="I9" s="201"/>
      <c r="J9" s="201"/>
      <c r="K9" s="201"/>
      <c r="L9" s="201"/>
      <c r="M9" s="201"/>
      <c r="N9" s="201"/>
      <c r="O9" s="202"/>
    </row>
    <row r="10" spans="1:15" ht="15" customHeight="1" x14ac:dyDescent="0.25">
      <c r="A10" s="203">
        <v>23</v>
      </c>
      <c r="B10" s="205" t="s">
        <v>72</v>
      </c>
      <c r="C10" s="205">
        <v>2524010</v>
      </c>
      <c r="D10" s="209" t="s">
        <v>75</v>
      </c>
      <c r="E10" s="209" t="s">
        <v>24</v>
      </c>
      <c r="F10" s="203">
        <v>796</v>
      </c>
      <c r="G10" s="203" t="s">
        <v>42</v>
      </c>
      <c r="H10" s="241">
        <v>105000</v>
      </c>
      <c r="I10" s="188">
        <v>4401</v>
      </c>
      <c r="J10" s="188" t="s">
        <v>26</v>
      </c>
      <c r="K10" s="295">
        <f>8408000*1.18</f>
        <v>9921440</v>
      </c>
      <c r="L10" s="173" t="s">
        <v>381</v>
      </c>
      <c r="M10" s="239" t="s">
        <v>345</v>
      </c>
      <c r="N10" s="181" t="s">
        <v>74</v>
      </c>
      <c r="O10" s="173" t="s">
        <v>29</v>
      </c>
    </row>
    <row r="11" spans="1:15" x14ac:dyDescent="0.25">
      <c r="A11" s="204"/>
      <c r="B11" s="206"/>
      <c r="C11" s="206"/>
      <c r="D11" s="210"/>
      <c r="E11" s="210"/>
      <c r="F11" s="204"/>
      <c r="G11" s="204"/>
      <c r="H11" s="242"/>
      <c r="I11" s="189"/>
      <c r="J11" s="189"/>
      <c r="K11" s="296"/>
      <c r="L11" s="174"/>
      <c r="M11" s="240"/>
      <c r="N11" s="182"/>
      <c r="O11" s="174"/>
    </row>
    <row r="12" spans="1:15" ht="15" customHeight="1" x14ac:dyDescent="0.25">
      <c r="A12" s="203">
        <v>24</v>
      </c>
      <c r="B12" s="205" t="s">
        <v>72</v>
      </c>
      <c r="C12" s="205">
        <v>2524010</v>
      </c>
      <c r="D12" s="209" t="s">
        <v>76</v>
      </c>
      <c r="E12" s="209" t="s">
        <v>24</v>
      </c>
      <c r="F12" s="203">
        <v>796</v>
      </c>
      <c r="G12" s="203" t="s">
        <v>42</v>
      </c>
      <c r="H12" s="241">
        <v>34000</v>
      </c>
      <c r="I12" s="188">
        <v>4401</v>
      </c>
      <c r="J12" s="188" t="s">
        <v>26</v>
      </c>
      <c r="K12" s="295">
        <f>10199000*1.18</f>
        <v>12034820</v>
      </c>
      <c r="L12" s="173" t="s">
        <v>381</v>
      </c>
      <c r="M12" s="239" t="s">
        <v>345</v>
      </c>
      <c r="N12" s="181" t="s">
        <v>74</v>
      </c>
      <c r="O12" s="173" t="s">
        <v>29</v>
      </c>
    </row>
    <row r="13" spans="1:15" x14ac:dyDescent="0.25">
      <c r="A13" s="204"/>
      <c r="B13" s="206"/>
      <c r="C13" s="206"/>
      <c r="D13" s="210"/>
      <c r="E13" s="210"/>
      <c r="F13" s="204"/>
      <c r="G13" s="204"/>
      <c r="H13" s="242"/>
      <c r="I13" s="189"/>
      <c r="J13" s="189"/>
      <c r="K13" s="296"/>
      <c r="L13" s="174"/>
      <c r="M13" s="240"/>
      <c r="N13" s="182"/>
      <c r="O13" s="174"/>
    </row>
    <row r="14" spans="1:15" ht="15" customHeight="1" x14ac:dyDescent="0.25">
      <c r="A14" s="203">
        <v>61</v>
      </c>
      <c r="B14" s="205" t="s">
        <v>149</v>
      </c>
      <c r="C14" s="205">
        <v>1816000</v>
      </c>
      <c r="D14" s="207" t="s">
        <v>150</v>
      </c>
      <c r="E14" s="209" t="s">
        <v>24</v>
      </c>
      <c r="F14" s="203">
        <v>876</v>
      </c>
      <c r="G14" s="203" t="s">
        <v>32</v>
      </c>
      <c r="H14" s="188">
        <v>24</v>
      </c>
      <c r="I14" s="188">
        <v>4401</v>
      </c>
      <c r="J14" s="203" t="s">
        <v>26</v>
      </c>
      <c r="K14" s="302">
        <f>2983000*1.18</f>
        <v>3519940</v>
      </c>
      <c r="L14" s="173" t="s">
        <v>383</v>
      </c>
      <c r="M14" s="239" t="s">
        <v>342</v>
      </c>
      <c r="N14" s="181" t="s">
        <v>74</v>
      </c>
      <c r="O14" s="173" t="s">
        <v>29</v>
      </c>
    </row>
    <row r="15" spans="1:15" x14ac:dyDescent="0.25">
      <c r="A15" s="204"/>
      <c r="B15" s="206"/>
      <c r="C15" s="206"/>
      <c r="D15" s="208"/>
      <c r="E15" s="210"/>
      <c r="F15" s="204"/>
      <c r="G15" s="204"/>
      <c r="H15" s="189"/>
      <c r="I15" s="189"/>
      <c r="J15" s="204"/>
      <c r="K15" s="303"/>
      <c r="L15" s="174"/>
      <c r="M15" s="240"/>
      <c r="N15" s="182"/>
      <c r="O15" s="174"/>
    </row>
    <row r="16" spans="1:15" ht="15" customHeight="1" x14ac:dyDescent="0.25">
      <c r="A16" s="203">
        <v>62</v>
      </c>
      <c r="B16" s="205">
        <v>41717</v>
      </c>
      <c r="C16" s="205">
        <v>1929000</v>
      </c>
      <c r="D16" s="207" t="s">
        <v>151</v>
      </c>
      <c r="E16" s="209" t="s">
        <v>24</v>
      </c>
      <c r="F16" s="203">
        <v>876</v>
      </c>
      <c r="G16" s="203" t="s">
        <v>32</v>
      </c>
      <c r="H16" s="188">
        <v>13</v>
      </c>
      <c r="I16" s="188">
        <v>4401</v>
      </c>
      <c r="J16" s="203" t="s">
        <v>26</v>
      </c>
      <c r="K16" s="303"/>
      <c r="L16" s="173" t="s">
        <v>383</v>
      </c>
      <c r="M16" s="239" t="s">
        <v>342</v>
      </c>
      <c r="N16" s="181" t="s">
        <v>74</v>
      </c>
      <c r="O16" s="173" t="s">
        <v>29</v>
      </c>
    </row>
    <row r="17" spans="1:15" x14ac:dyDescent="0.25">
      <c r="A17" s="204"/>
      <c r="B17" s="206"/>
      <c r="C17" s="206"/>
      <c r="D17" s="208"/>
      <c r="E17" s="210"/>
      <c r="F17" s="204"/>
      <c r="G17" s="204"/>
      <c r="H17" s="189"/>
      <c r="I17" s="189"/>
      <c r="J17" s="204"/>
      <c r="K17" s="303"/>
      <c r="L17" s="174"/>
      <c r="M17" s="240"/>
      <c r="N17" s="182"/>
      <c r="O17" s="174"/>
    </row>
    <row r="18" spans="1:15" ht="15" customHeight="1" x14ac:dyDescent="0.25">
      <c r="A18" s="203">
        <v>63</v>
      </c>
      <c r="B18" s="205" t="s">
        <v>149</v>
      </c>
      <c r="C18" s="205">
        <v>1816500</v>
      </c>
      <c r="D18" s="9" t="s">
        <v>152</v>
      </c>
      <c r="E18" s="209" t="s">
        <v>24</v>
      </c>
      <c r="F18" s="203">
        <v>876</v>
      </c>
      <c r="G18" s="203" t="s">
        <v>32</v>
      </c>
      <c r="H18" s="188">
        <v>39</v>
      </c>
      <c r="I18" s="188">
        <v>4401</v>
      </c>
      <c r="J18" s="203" t="s">
        <v>26</v>
      </c>
      <c r="K18" s="303"/>
      <c r="L18" s="173" t="s">
        <v>383</v>
      </c>
      <c r="M18" s="239" t="s">
        <v>342</v>
      </c>
      <c r="N18" s="181" t="s">
        <v>74</v>
      </c>
      <c r="O18" s="173" t="s">
        <v>29</v>
      </c>
    </row>
    <row r="19" spans="1:15" x14ac:dyDescent="0.25">
      <c r="A19" s="204"/>
      <c r="B19" s="206"/>
      <c r="C19" s="206"/>
      <c r="D19" s="9" t="s">
        <v>153</v>
      </c>
      <c r="E19" s="210"/>
      <c r="F19" s="204"/>
      <c r="G19" s="204"/>
      <c r="H19" s="189"/>
      <c r="I19" s="189"/>
      <c r="J19" s="204"/>
      <c r="K19" s="303"/>
      <c r="L19" s="174"/>
      <c r="M19" s="240"/>
      <c r="N19" s="182"/>
      <c r="O19" s="174"/>
    </row>
    <row r="20" spans="1:15" ht="25.5" customHeight="1" x14ac:dyDescent="0.25">
      <c r="A20" s="203">
        <v>28</v>
      </c>
      <c r="B20" s="205">
        <v>41783</v>
      </c>
      <c r="C20" s="205">
        <v>2424000</v>
      </c>
      <c r="D20" s="209" t="s">
        <v>82</v>
      </c>
      <c r="E20" s="209" t="s">
        <v>24</v>
      </c>
      <c r="F20" s="203">
        <v>796</v>
      </c>
      <c r="G20" s="203" t="s">
        <v>42</v>
      </c>
      <c r="H20" s="241">
        <v>4000</v>
      </c>
      <c r="I20" s="188">
        <v>4401</v>
      </c>
      <c r="J20" s="188" t="s">
        <v>26</v>
      </c>
      <c r="K20" s="303"/>
      <c r="L20" s="173" t="s">
        <v>383</v>
      </c>
      <c r="M20" s="239" t="s">
        <v>342</v>
      </c>
      <c r="N20" s="181" t="s">
        <v>74</v>
      </c>
      <c r="O20" s="173" t="s">
        <v>29</v>
      </c>
    </row>
    <row r="21" spans="1:15" x14ac:dyDescent="0.25">
      <c r="A21" s="204"/>
      <c r="B21" s="206"/>
      <c r="C21" s="206"/>
      <c r="D21" s="210"/>
      <c r="E21" s="210"/>
      <c r="F21" s="204"/>
      <c r="G21" s="204"/>
      <c r="H21" s="242"/>
      <c r="I21" s="189"/>
      <c r="J21" s="189"/>
      <c r="K21" s="304"/>
      <c r="L21" s="174"/>
      <c r="M21" s="240"/>
      <c r="N21" s="182"/>
      <c r="O21" s="174"/>
    </row>
    <row r="22" spans="1:15" ht="15" customHeight="1" x14ac:dyDescent="0.25">
      <c r="A22" s="203">
        <v>64</v>
      </c>
      <c r="B22" s="205" t="s">
        <v>155</v>
      </c>
      <c r="C22" s="205">
        <v>2320212</v>
      </c>
      <c r="D22" s="207" t="s">
        <v>156</v>
      </c>
      <c r="E22" s="209" t="s">
        <v>24</v>
      </c>
      <c r="F22" s="203">
        <v>168</v>
      </c>
      <c r="G22" s="203" t="s">
        <v>25</v>
      </c>
      <c r="H22" s="188">
        <v>137</v>
      </c>
      <c r="I22" s="188">
        <v>4401</v>
      </c>
      <c r="J22" s="203" t="s">
        <v>26</v>
      </c>
      <c r="K22" s="295">
        <f>10224000*1.18</f>
        <v>12064320</v>
      </c>
      <c r="L22" s="173" t="s">
        <v>383</v>
      </c>
      <c r="M22" s="239" t="s">
        <v>342</v>
      </c>
      <c r="N22" s="181" t="s">
        <v>74</v>
      </c>
      <c r="O22" s="173" t="s">
        <v>29</v>
      </c>
    </row>
    <row r="23" spans="1:15" x14ac:dyDescent="0.25">
      <c r="A23" s="204"/>
      <c r="B23" s="206"/>
      <c r="C23" s="206"/>
      <c r="D23" s="208"/>
      <c r="E23" s="210"/>
      <c r="F23" s="204"/>
      <c r="G23" s="204"/>
      <c r="H23" s="189"/>
      <c r="I23" s="189"/>
      <c r="J23" s="204"/>
      <c r="K23" s="296"/>
      <c r="L23" s="174"/>
      <c r="M23" s="240"/>
      <c r="N23" s="182"/>
      <c r="O23" s="174"/>
    </row>
    <row r="24" spans="1:15" ht="15" customHeight="1" x14ac:dyDescent="0.25">
      <c r="A24" s="203">
        <v>65</v>
      </c>
      <c r="B24" s="205">
        <v>41693</v>
      </c>
      <c r="C24" s="205">
        <v>2320020</v>
      </c>
      <c r="D24" s="207" t="s">
        <v>157</v>
      </c>
      <c r="E24" s="209" t="s">
        <v>24</v>
      </c>
      <c r="F24" s="203">
        <v>168</v>
      </c>
      <c r="G24" s="203" t="s">
        <v>25</v>
      </c>
      <c r="H24" s="188">
        <v>230</v>
      </c>
      <c r="I24" s="188">
        <v>4401</v>
      </c>
      <c r="J24" s="203" t="s">
        <v>26</v>
      </c>
      <c r="K24" s="295">
        <f>10649000*1.18</f>
        <v>12565820</v>
      </c>
      <c r="L24" s="173" t="s">
        <v>383</v>
      </c>
      <c r="M24" s="239" t="s">
        <v>342</v>
      </c>
      <c r="N24" s="181" t="s">
        <v>74</v>
      </c>
      <c r="O24" s="173" t="s">
        <v>29</v>
      </c>
    </row>
    <row r="25" spans="1:15" x14ac:dyDescent="0.25">
      <c r="A25" s="204"/>
      <c r="B25" s="206"/>
      <c r="C25" s="206"/>
      <c r="D25" s="208"/>
      <c r="E25" s="210"/>
      <c r="F25" s="204"/>
      <c r="G25" s="204"/>
      <c r="H25" s="189"/>
      <c r="I25" s="189"/>
      <c r="J25" s="204"/>
      <c r="K25" s="296"/>
      <c r="L25" s="174"/>
      <c r="M25" s="240"/>
      <c r="N25" s="182"/>
      <c r="O25" s="174"/>
    </row>
    <row r="26" spans="1:15" ht="25.5" customHeight="1" x14ac:dyDescent="0.25">
      <c r="A26" s="203">
        <v>66</v>
      </c>
      <c r="B26" s="205">
        <v>41693</v>
      </c>
      <c r="C26" s="205">
        <v>2320030</v>
      </c>
      <c r="D26" s="207" t="s">
        <v>158</v>
      </c>
      <c r="E26" s="209" t="s">
        <v>24</v>
      </c>
      <c r="F26" s="203">
        <v>122</v>
      </c>
      <c r="G26" s="203" t="s">
        <v>159</v>
      </c>
      <c r="H26" s="241">
        <v>53150</v>
      </c>
      <c r="I26" s="188">
        <v>4401</v>
      </c>
      <c r="J26" s="203" t="s">
        <v>26</v>
      </c>
      <c r="K26" s="295">
        <f>1216000*1.18</f>
        <v>1434880</v>
      </c>
      <c r="L26" s="173" t="s">
        <v>383</v>
      </c>
      <c r="M26" s="239" t="s">
        <v>342</v>
      </c>
      <c r="N26" s="181" t="s">
        <v>74</v>
      </c>
      <c r="O26" s="173" t="s">
        <v>29</v>
      </c>
    </row>
    <row r="27" spans="1:15" x14ac:dyDescent="0.25">
      <c r="A27" s="204"/>
      <c r="B27" s="206"/>
      <c r="C27" s="206"/>
      <c r="D27" s="208"/>
      <c r="E27" s="210"/>
      <c r="F27" s="204"/>
      <c r="G27" s="204"/>
      <c r="H27" s="242"/>
      <c r="I27" s="189"/>
      <c r="J27" s="204"/>
      <c r="K27" s="296"/>
      <c r="L27" s="174"/>
      <c r="M27" s="240"/>
      <c r="N27" s="182"/>
      <c r="O27" s="174"/>
    </row>
    <row r="28" spans="1:15" ht="15" customHeight="1" x14ac:dyDescent="0.25">
      <c r="A28" s="203">
        <v>53</v>
      </c>
      <c r="B28" s="205" t="s">
        <v>134</v>
      </c>
      <c r="C28" s="205">
        <v>3120100</v>
      </c>
      <c r="D28" s="207" t="s">
        <v>135</v>
      </c>
      <c r="E28" s="209" t="s">
        <v>24</v>
      </c>
      <c r="F28" s="203">
        <v>839</v>
      </c>
      <c r="G28" s="203" t="s">
        <v>136</v>
      </c>
      <c r="H28" s="188">
        <v>491</v>
      </c>
      <c r="I28" s="188">
        <v>4401</v>
      </c>
      <c r="J28" s="188" t="s">
        <v>26</v>
      </c>
      <c r="K28" s="295">
        <v>1370000</v>
      </c>
      <c r="L28" s="173" t="s">
        <v>383</v>
      </c>
      <c r="M28" s="239" t="s">
        <v>342</v>
      </c>
      <c r="N28" s="181" t="s">
        <v>74</v>
      </c>
      <c r="O28" s="173" t="s">
        <v>29</v>
      </c>
    </row>
    <row r="29" spans="1:15" x14ac:dyDescent="0.25">
      <c r="A29" s="204"/>
      <c r="B29" s="206"/>
      <c r="C29" s="206"/>
      <c r="D29" s="208"/>
      <c r="E29" s="210"/>
      <c r="F29" s="204"/>
      <c r="G29" s="204"/>
      <c r="H29" s="189"/>
      <c r="I29" s="189"/>
      <c r="J29" s="189"/>
      <c r="K29" s="296"/>
      <c r="L29" s="174"/>
      <c r="M29" s="240"/>
      <c r="N29" s="182"/>
      <c r="O29" s="174"/>
    </row>
    <row r="30" spans="1:15" ht="15" customHeight="1" x14ac:dyDescent="0.25">
      <c r="A30" s="200" t="s">
        <v>348</v>
      </c>
      <c r="B30" s="201"/>
      <c r="C30" s="201"/>
      <c r="D30" s="201"/>
      <c r="E30" s="201"/>
      <c r="F30" s="201"/>
      <c r="G30" s="201"/>
      <c r="H30" s="201"/>
      <c r="I30" s="201"/>
      <c r="J30" s="201"/>
      <c r="K30" s="201"/>
      <c r="L30" s="201"/>
      <c r="M30" s="201"/>
      <c r="N30" s="201"/>
      <c r="O30" s="202"/>
    </row>
    <row r="31" spans="1:15" x14ac:dyDescent="0.25">
      <c r="A31" s="3"/>
      <c r="B31" s="11"/>
      <c r="C31" s="11"/>
      <c r="D31" s="7" t="s">
        <v>295</v>
      </c>
      <c r="E31" s="4"/>
      <c r="F31" s="3"/>
      <c r="G31" s="3" t="s">
        <v>42</v>
      </c>
      <c r="H31" s="4"/>
      <c r="I31" s="4">
        <v>4401</v>
      </c>
      <c r="J31" s="3" t="s">
        <v>26</v>
      </c>
      <c r="K31" s="50">
        <v>5720640</v>
      </c>
      <c r="L31" s="10" t="s">
        <v>343</v>
      </c>
      <c r="M31" s="17" t="s">
        <v>384</v>
      </c>
      <c r="N31" s="10" t="s">
        <v>74</v>
      </c>
      <c r="O31" s="14" t="s">
        <v>29</v>
      </c>
    </row>
    <row r="32" spans="1:15" x14ac:dyDescent="0.25">
      <c r="A32" s="3"/>
      <c r="B32" s="11"/>
      <c r="C32" s="11"/>
      <c r="D32" s="7" t="s">
        <v>391</v>
      </c>
      <c r="E32" s="4"/>
      <c r="F32" s="3"/>
      <c r="G32" s="3" t="s">
        <v>42</v>
      </c>
      <c r="H32" s="4"/>
      <c r="I32" s="4">
        <v>4401</v>
      </c>
      <c r="J32" s="3" t="s">
        <v>26</v>
      </c>
      <c r="K32" s="50">
        <v>1047840</v>
      </c>
      <c r="L32" s="10" t="s">
        <v>385</v>
      </c>
      <c r="M32" s="17" t="s">
        <v>386</v>
      </c>
      <c r="N32" s="10" t="s">
        <v>74</v>
      </c>
      <c r="O32" s="14" t="s">
        <v>29</v>
      </c>
    </row>
    <row r="33" spans="1:15" x14ac:dyDescent="0.25">
      <c r="A33" s="3"/>
      <c r="B33" s="11"/>
      <c r="C33" s="11"/>
      <c r="D33" s="7" t="s">
        <v>392</v>
      </c>
      <c r="E33" s="4"/>
      <c r="F33" s="3"/>
      <c r="G33" s="3" t="s">
        <v>42</v>
      </c>
      <c r="H33" s="4"/>
      <c r="I33" s="4">
        <v>4401</v>
      </c>
      <c r="J33" s="3" t="s">
        <v>26</v>
      </c>
      <c r="K33" s="50">
        <v>1010080</v>
      </c>
      <c r="L33" s="10" t="s">
        <v>385</v>
      </c>
      <c r="M33" s="17" t="s">
        <v>386</v>
      </c>
      <c r="N33" s="10" t="s">
        <v>74</v>
      </c>
      <c r="O33" s="14" t="s">
        <v>29</v>
      </c>
    </row>
    <row r="34" spans="1:15" x14ac:dyDescent="0.25">
      <c r="A34" s="3"/>
      <c r="B34" s="11"/>
      <c r="C34" s="11"/>
      <c r="D34" s="7" t="s">
        <v>364</v>
      </c>
      <c r="E34" s="4"/>
      <c r="F34" s="3"/>
      <c r="G34" s="3" t="s">
        <v>42</v>
      </c>
      <c r="H34" s="4"/>
      <c r="I34" s="4">
        <v>4401</v>
      </c>
      <c r="J34" s="3" t="s">
        <v>26</v>
      </c>
      <c r="K34" s="50">
        <v>4867500</v>
      </c>
      <c r="L34" s="10" t="s">
        <v>384</v>
      </c>
      <c r="M34" s="17" t="s">
        <v>342</v>
      </c>
      <c r="N34" s="10" t="s">
        <v>74</v>
      </c>
      <c r="O34" s="14" t="s">
        <v>29</v>
      </c>
    </row>
    <row r="35" spans="1:15" x14ac:dyDescent="0.25">
      <c r="A35" s="3"/>
      <c r="B35" s="11"/>
      <c r="C35" s="11"/>
      <c r="D35" s="7" t="s">
        <v>365</v>
      </c>
      <c r="E35" s="4"/>
      <c r="F35" s="3"/>
      <c r="G35" s="3" t="s">
        <v>42</v>
      </c>
      <c r="H35" s="4"/>
      <c r="I35" s="4">
        <v>4401</v>
      </c>
      <c r="J35" s="3" t="s">
        <v>26</v>
      </c>
      <c r="K35" s="50">
        <v>2016620</v>
      </c>
      <c r="L35" s="10" t="s">
        <v>384</v>
      </c>
      <c r="M35" s="17" t="s">
        <v>342</v>
      </c>
      <c r="N35" s="10" t="s">
        <v>74</v>
      </c>
      <c r="O35" s="14" t="s">
        <v>29</v>
      </c>
    </row>
    <row r="36" spans="1:15" x14ac:dyDescent="0.25">
      <c r="A36" s="3"/>
      <c r="B36" s="11"/>
      <c r="C36" s="11"/>
      <c r="D36" s="7" t="s">
        <v>366</v>
      </c>
      <c r="E36" s="4"/>
      <c r="F36" s="3"/>
      <c r="G36" s="3" t="s">
        <v>42</v>
      </c>
      <c r="H36" s="4"/>
      <c r="I36" s="4">
        <v>4401</v>
      </c>
      <c r="J36" s="3" t="s">
        <v>26</v>
      </c>
      <c r="K36" s="50">
        <v>2007180</v>
      </c>
      <c r="L36" s="10" t="s">
        <v>385</v>
      </c>
      <c r="M36" s="17" t="s">
        <v>386</v>
      </c>
      <c r="N36" s="10" t="s">
        <v>74</v>
      </c>
      <c r="O36" s="14" t="s">
        <v>390</v>
      </c>
    </row>
    <row r="37" spans="1:15" x14ac:dyDescent="0.25">
      <c r="A37" s="3"/>
      <c r="B37" s="11"/>
      <c r="C37" s="11"/>
      <c r="D37" s="7" t="s">
        <v>367</v>
      </c>
      <c r="E37" s="4"/>
      <c r="F37" s="3"/>
      <c r="G37" s="3" t="s">
        <v>42</v>
      </c>
      <c r="H37" s="4"/>
      <c r="I37" s="4">
        <v>4401</v>
      </c>
      <c r="J37" s="3" t="s">
        <v>26</v>
      </c>
      <c r="K37" s="50">
        <v>2520480</v>
      </c>
      <c r="L37" s="10" t="s">
        <v>343</v>
      </c>
      <c r="M37" s="17" t="s">
        <v>384</v>
      </c>
      <c r="N37" s="10" t="s">
        <v>74</v>
      </c>
      <c r="O37" s="14" t="s">
        <v>29</v>
      </c>
    </row>
    <row r="38" spans="1:15" s="52" customFormat="1" ht="14.25" x14ac:dyDescent="0.2">
      <c r="B38" s="53"/>
      <c r="C38" s="53"/>
      <c r="D38" s="54" t="s">
        <v>389</v>
      </c>
      <c r="E38" s="55"/>
      <c r="F38" s="55"/>
      <c r="G38" s="55"/>
      <c r="H38" s="55"/>
      <c r="I38" s="55"/>
      <c r="J38" s="55"/>
      <c r="K38" s="56">
        <f>SUM(K10,K37)</f>
        <v>12441920</v>
      </c>
      <c r="L38" s="57"/>
      <c r="M38" s="57"/>
      <c r="N38" s="57"/>
      <c r="O38" s="57"/>
    </row>
  </sheetData>
  <mergeCells count="167">
    <mergeCell ref="A9:O9"/>
    <mergeCell ref="L3:M5"/>
    <mergeCell ref="F6:F7"/>
    <mergeCell ref="G6:G7"/>
    <mergeCell ref="I6:I7"/>
    <mergeCell ref="J6:J7"/>
    <mergeCell ref="O6:O7"/>
    <mergeCell ref="I3:J5"/>
    <mergeCell ref="K3:K7"/>
    <mergeCell ref="A2:A7"/>
    <mergeCell ref="B2:B7"/>
    <mergeCell ref="C2:C7"/>
    <mergeCell ref="D2:M2"/>
    <mergeCell ref="N2:N7"/>
    <mergeCell ref="O2:O5"/>
    <mergeCell ref="D3:D7"/>
    <mergeCell ref="E3:E7"/>
    <mergeCell ref="F3:G5"/>
    <mergeCell ref="H3:H7"/>
    <mergeCell ref="O10:O11"/>
    <mergeCell ref="A12:A13"/>
    <mergeCell ref="B12:B13"/>
    <mergeCell ref="C12:C13"/>
    <mergeCell ref="D12:D13"/>
    <mergeCell ref="E12:E13"/>
    <mergeCell ref="F12:F13"/>
    <mergeCell ref="G12:G13"/>
    <mergeCell ref="H12:H13"/>
    <mergeCell ref="I12:I13"/>
    <mergeCell ref="L10:L11"/>
    <mergeCell ref="M10:M11"/>
    <mergeCell ref="N10:N11"/>
    <mergeCell ref="G10:G11"/>
    <mergeCell ref="H10:H11"/>
    <mergeCell ref="I10:I11"/>
    <mergeCell ref="J10:J11"/>
    <mergeCell ref="K10:K11"/>
    <mergeCell ref="A10:A11"/>
    <mergeCell ref="B10:B11"/>
    <mergeCell ref="C10:C11"/>
    <mergeCell ref="D10:D11"/>
    <mergeCell ref="E10:E11"/>
    <mergeCell ref="F10:F11"/>
    <mergeCell ref="L12:L13"/>
    <mergeCell ref="M12:M13"/>
    <mergeCell ref="N12:N13"/>
    <mergeCell ref="O12:O13"/>
    <mergeCell ref="A14:A15"/>
    <mergeCell ref="B14:B15"/>
    <mergeCell ref="C14:C15"/>
    <mergeCell ref="D14:D15"/>
    <mergeCell ref="E14:E15"/>
    <mergeCell ref="J12:J13"/>
    <mergeCell ref="K12:K13"/>
    <mergeCell ref="N14:N15"/>
    <mergeCell ref="O14:O15"/>
    <mergeCell ref="M14:M15"/>
    <mergeCell ref="L14:L15"/>
    <mergeCell ref="F14:F15"/>
    <mergeCell ref="G14:G15"/>
    <mergeCell ref="H14:H15"/>
    <mergeCell ref="I14:I15"/>
    <mergeCell ref="J14:J15"/>
    <mergeCell ref="K14:K21"/>
    <mergeCell ref="I16:I17"/>
    <mergeCell ref="J16:J17"/>
    <mergeCell ref="J18:J19"/>
    <mergeCell ref="N16:N17"/>
    <mergeCell ref="O16:O17"/>
    <mergeCell ref="A18:A19"/>
    <mergeCell ref="B18:B19"/>
    <mergeCell ref="C18:C19"/>
    <mergeCell ref="E18:E19"/>
    <mergeCell ref="F18:F19"/>
    <mergeCell ref="G18:G19"/>
    <mergeCell ref="H18:H19"/>
    <mergeCell ref="I18:I19"/>
    <mergeCell ref="L16:L17"/>
    <mergeCell ref="M16:M17"/>
    <mergeCell ref="N18:N19"/>
    <mergeCell ref="O18:O19"/>
    <mergeCell ref="A16:A17"/>
    <mergeCell ref="B16:B17"/>
    <mergeCell ref="C16:C17"/>
    <mergeCell ref="D16:D17"/>
    <mergeCell ref="E16:E17"/>
    <mergeCell ref="F16:F17"/>
    <mergeCell ref="G16:G17"/>
    <mergeCell ref="H16:H17"/>
    <mergeCell ref="L18:L19"/>
    <mergeCell ref="M18:M19"/>
    <mergeCell ref="N20:N21"/>
    <mergeCell ref="O20:O21"/>
    <mergeCell ref="A22:A23"/>
    <mergeCell ref="B22:B23"/>
    <mergeCell ref="C22:C23"/>
    <mergeCell ref="D22:D23"/>
    <mergeCell ref="E22:E23"/>
    <mergeCell ref="F22:F23"/>
    <mergeCell ref="J20:J21"/>
    <mergeCell ref="L20:L21"/>
    <mergeCell ref="O22:O23"/>
    <mergeCell ref="N22:N23"/>
    <mergeCell ref="L22:L23"/>
    <mergeCell ref="M22:M23"/>
    <mergeCell ref="G22:G23"/>
    <mergeCell ref="H22:H23"/>
    <mergeCell ref="I22:I23"/>
    <mergeCell ref="J22:J23"/>
    <mergeCell ref="I20:I21"/>
    <mergeCell ref="F20:F21"/>
    <mergeCell ref="K22:K23"/>
    <mergeCell ref="A20:A21"/>
    <mergeCell ref="B20:B21"/>
    <mergeCell ref="C20:C21"/>
    <mergeCell ref="D20:D21"/>
    <mergeCell ref="J26:J27"/>
    <mergeCell ref="K26:K27"/>
    <mergeCell ref="L24:L25"/>
    <mergeCell ref="M24:M25"/>
    <mergeCell ref="G20:G21"/>
    <mergeCell ref="H20:H21"/>
    <mergeCell ref="M20:M21"/>
    <mergeCell ref="E20:E21"/>
    <mergeCell ref="N24:N25"/>
    <mergeCell ref="O24:O25"/>
    <mergeCell ref="A26:A27"/>
    <mergeCell ref="B26:B27"/>
    <mergeCell ref="C26:C27"/>
    <mergeCell ref="D26:D27"/>
    <mergeCell ref="E26:E27"/>
    <mergeCell ref="F26:F27"/>
    <mergeCell ref="J24:J25"/>
    <mergeCell ref="K24:K25"/>
    <mergeCell ref="A24:A25"/>
    <mergeCell ref="B24:B25"/>
    <mergeCell ref="C24:C25"/>
    <mergeCell ref="D24:D25"/>
    <mergeCell ref="E24:E25"/>
    <mergeCell ref="F24:F25"/>
    <mergeCell ref="G24:G25"/>
    <mergeCell ref="H24:H25"/>
    <mergeCell ref="I24:I25"/>
    <mergeCell ref="A30:O30"/>
    <mergeCell ref="D1:O1"/>
    <mergeCell ref="M28:M29"/>
    <mergeCell ref="N28:N29"/>
    <mergeCell ref="O28:O29"/>
    <mergeCell ref="G28:G29"/>
    <mergeCell ref="H28:H29"/>
    <mergeCell ref="I28:I29"/>
    <mergeCell ref="J28:J29"/>
    <mergeCell ref="K28:K29"/>
    <mergeCell ref="A28:A29"/>
    <mergeCell ref="B28:B29"/>
    <mergeCell ref="C28:C29"/>
    <mergeCell ref="D28:D29"/>
    <mergeCell ref="E28:E29"/>
    <mergeCell ref="F28:F29"/>
    <mergeCell ref="L28:L29"/>
    <mergeCell ref="O26:O27"/>
    <mergeCell ref="N26:N27"/>
    <mergeCell ref="L26:L27"/>
    <mergeCell ref="M26:M27"/>
    <mergeCell ref="G26:G27"/>
    <mergeCell ref="H26:H27"/>
    <mergeCell ref="I26:I27"/>
  </mergeCells>
  <pageMargins left="0.31496062992125984" right="0.31496062992125984" top="0.35433070866141736" bottom="0.35433070866141736" header="0.31496062992125984" footer="0.31496062992125984"/>
  <pageSetup paperSize="9" scale="68"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9"/>
  <sheetViews>
    <sheetView tabSelected="1" view="pageBreakPreview" zoomScale="70" zoomScaleNormal="70" zoomScaleSheetLayoutView="70" workbookViewId="0">
      <selection activeCell="L97" sqref="L97"/>
    </sheetView>
  </sheetViews>
  <sheetFormatPr defaultColWidth="18.5" defaultRowHeight="14.25" x14ac:dyDescent="0.25"/>
  <cols>
    <col min="1" max="1" width="5.75" style="64" customWidth="1"/>
    <col min="2" max="2" width="11.625" style="74" customWidth="1"/>
    <col min="3" max="3" width="15" style="75" customWidth="1"/>
    <col min="4" max="4" width="41.375" style="64" customWidth="1"/>
    <col min="5" max="5" width="21.75" style="64" customWidth="1"/>
    <col min="6" max="6" width="12.375" style="64" customWidth="1"/>
    <col min="7" max="7" width="13.75" style="64" customWidth="1"/>
    <col min="8" max="8" width="14" style="64" customWidth="1"/>
    <col min="9" max="9" width="12.125" style="64" customWidth="1"/>
    <col min="10" max="10" width="22.5" style="64" customWidth="1"/>
    <col min="11" max="11" width="16" style="96" customWidth="1"/>
    <col min="12" max="12" width="13.75" style="64" customWidth="1"/>
    <col min="13" max="13" width="12.75" style="64" customWidth="1"/>
    <col min="14" max="14" width="37.75" style="64" customWidth="1"/>
    <col min="15" max="15" width="11.125" style="64" customWidth="1"/>
    <col min="16" max="16" width="19.125" style="64" customWidth="1"/>
    <col min="17" max="17" width="13.25" style="64" bestFit="1" customWidth="1"/>
    <col min="18" max="16384" width="18.5" style="64"/>
  </cols>
  <sheetData>
    <row r="1" spans="1:17" ht="23.25" customHeight="1" x14ac:dyDescent="0.25">
      <c r="A1" s="62" t="s">
        <v>397</v>
      </c>
    </row>
    <row r="2" spans="1:17" ht="27" customHeight="1" x14ac:dyDescent="0.25">
      <c r="A2" s="63" t="s">
        <v>498</v>
      </c>
    </row>
    <row r="3" spans="1:17" ht="25.5" customHeight="1" x14ac:dyDescent="0.25">
      <c r="A3" s="64" t="s">
        <v>323</v>
      </c>
      <c r="E3" s="64" t="s">
        <v>411</v>
      </c>
    </row>
    <row r="4" spans="1:17" ht="26.25" customHeight="1" x14ac:dyDescent="0.25">
      <c r="A4" s="64" t="s">
        <v>324</v>
      </c>
      <c r="E4" s="64" t="s">
        <v>398</v>
      </c>
    </row>
    <row r="5" spans="1:17" ht="24.75" customHeight="1" x14ac:dyDescent="0.25">
      <c r="A5" s="64" t="s">
        <v>325</v>
      </c>
      <c r="E5" s="64" t="s">
        <v>438</v>
      </c>
    </row>
    <row r="6" spans="1:17" ht="24" customHeight="1" x14ac:dyDescent="0.25">
      <c r="A6" s="64" t="s">
        <v>326</v>
      </c>
      <c r="E6" s="65" t="s">
        <v>441</v>
      </c>
    </row>
    <row r="7" spans="1:17" ht="23.25" customHeight="1" x14ac:dyDescent="0.25">
      <c r="A7" s="64" t="s">
        <v>327</v>
      </c>
      <c r="E7" s="64">
        <v>2461007121</v>
      </c>
    </row>
    <row r="8" spans="1:17" ht="24" customHeight="1" x14ac:dyDescent="0.25">
      <c r="A8" s="64" t="s">
        <v>328</v>
      </c>
      <c r="E8" s="64">
        <v>246101001</v>
      </c>
    </row>
    <row r="9" spans="1:17" ht="23.25" customHeight="1" x14ac:dyDescent="0.25">
      <c r="A9" s="64" t="s">
        <v>329</v>
      </c>
      <c r="E9" s="64">
        <v>4401000000</v>
      </c>
    </row>
    <row r="10" spans="1:17" ht="20.25" customHeight="1" x14ac:dyDescent="0.25">
      <c r="A10" s="64" t="s">
        <v>399</v>
      </c>
      <c r="E10" s="64" t="s">
        <v>481</v>
      </c>
      <c r="G10" s="95"/>
    </row>
    <row r="11" spans="1:17" ht="27" customHeight="1" x14ac:dyDescent="0.25"/>
    <row r="12" spans="1:17" ht="14.45" customHeight="1" x14ac:dyDescent="0.25">
      <c r="A12" s="324" t="s">
        <v>0</v>
      </c>
      <c r="B12" s="325" t="s">
        <v>407</v>
      </c>
      <c r="C12" s="326" t="s">
        <v>408</v>
      </c>
      <c r="D12" s="324" t="s">
        <v>3</v>
      </c>
      <c r="E12" s="324"/>
      <c r="F12" s="324"/>
      <c r="G12" s="324"/>
      <c r="H12" s="324"/>
      <c r="I12" s="324"/>
      <c r="J12" s="324"/>
      <c r="K12" s="324"/>
      <c r="L12" s="324"/>
      <c r="M12" s="324"/>
      <c r="N12" s="324" t="s">
        <v>4</v>
      </c>
      <c r="O12" s="324" t="s">
        <v>5</v>
      </c>
      <c r="P12" s="324" t="s">
        <v>400</v>
      </c>
      <c r="Q12" s="324" t="s">
        <v>412</v>
      </c>
    </row>
    <row r="13" spans="1:17" ht="45" customHeight="1" x14ac:dyDescent="0.25">
      <c r="A13" s="324"/>
      <c r="B13" s="325"/>
      <c r="C13" s="327"/>
      <c r="D13" s="324" t="s">
        <v>6</v>
      </c>
      <c r="E13" s="324" t="s">
        <v>401</v>
      </c>
      <c r="F13" s="324" t="s">
        <v>402</v>
      </c>
      <c r="G13" s="324"/>
      <c r="H13" s="324" t="s">
        <v>9</v>
      </c>
      <c r="I13" s="324" t="s">
        <v>403</v>
      </c>
      <c r="J13" s="324"/>
      <c r="K13" s="329" t="s">
        <v>410</v>
      </c>
      <c r="L13" s="324" t="s">
        <v>12</v>
      </c>
      <c r="M13" s="324"/>
      <c r="N13" s="324"/>
      <c r="O13" s="324"/>
      <c r="P13" s="324"/>
      <c r="Q13" s="324"/>
    </row>
    <row r="14" spans="1:17" ht="79.900000000000006" customHeight="1" x14ac:dyDescent="0.25">
      <c r="A14" s="324"/>
      <c r="B14" s="325"/>
      <c r="C14" s="328"/>
      <c r="D14" s="324"/>
      <c r="E14" s="324"/>
      <c r="F14" s="138" t="s">
        <v>14</v>
      </c>
      <c r="G14" s="138" t="s">
        <v>15</v>
      </c>
      <c r="H14" s="324"/>
      <c r="I14" s="138" t="s">
        <v>16</v>
      </c>
      <c r="J14" s="138" t="s">
        <v>15</v>
      </c>
      <c r="K14" s="329"/>
      <c r="L14" s="138" t="s">
        <v>404</v>
      </c>
      <c r="M14" s="138" t="s">
        <v>405</v>
      </c>
      <c r="N14" s="324"/>
      <c r="O14" s="138" t="s">
        <v>19</v>
      </c>
      <c r="P14" s="324"/>
      <c r="Q14" s="324"/>
    </row>
    <row r="15" spans="1:17" x14ac:dyDescent="0.25">
      <c r="A15" s="66">
        <v>1</v>
      </c>
      <c r="B15" s="67">
        <v>2</v>
      </c>
      <c r="C15" s="68" t="s">
        <v>409</v>
      </c>
      <c r="D15" s="66">
        <v>4</v>
      </c>
      <c r="E15" s="66">
        <v>5</v>
      </c>
      <c r="F15" s="66">
        <v>6</v>
      </c>
      <c r="G15" s="66">
        <v>7</v>
      </c>
      <c r="H15" s="66">
        <v>8</v>
      </c>
      <c r="I15" s="66">
        <v>9</v>
      </c>
      <c r="J15" s="66">
        <v>10</v>
      </c>
      <c r="K15" s="97">
        <v>11</v>
      </c>
      <c r="L15" s="66">
        <v>12</v>
      </c>
      <c r="M15" s="66">
        <v>13</v>
      </c>
      <c r="N15" s="66">
        <v>14</v>
      </c>
      <c r="O15" s="66">
        <v>15</v>
      </c>
      <c r="P15" s="66">
        <v>16</v>
      </c>
      <c r="Q15" s="66">
        <v>17</v>
      </c>
    </row>
    <row r="16" spans="1:17" ht="57" x14ac:dyDescent="0.25">
      <c r="A16" s="66">
        <v>1</v>
      </c>
      <c r="B16" s="107" t="s">
        <v>471</v>
      </c>
      <c r="C16" s="107" t="s">
        <v>469</v>
      </c>
      <c r="D16" s="165" t="s">
        <v>470</v>
      </c>
      <c r="E16" s="110" t="s">
        <v>451</v>
      </c>
      <c r="F16" s="110">
        <v>839</v>
      </c>
      <c r="G16" s="110" t="s">
        <v>452</v>
      </c>
      <c r="H16" s="110" t="s">
        <v>453</v>
      </c>
      <c r="I16" s="61">
        <v>4000000000</v>
      </c>
      <c r="J16" s="61" t="s">
        <v>406</v>
      </c>
      <c r="K16" s="103">
        <v>4650516</v>
      </c>
      <c r="L16" s="105">
        <v>45839</v>
      </c>
      <c r="M16" s="105">
        <v>46935</v>
      </c>
      <c r="N16" s="61" t="s">
        <v>454</v>
      </c>
      <c r="O16" s="61" t="s">
        <v>31</v>
      </c>
      <c r="P16" s="61" t="s">
        <v>450</v>
      </c>
      <c r="Q16" s="107"/>
    </row>
    <row r="17" spans="1:17" ht="57" x14ac:dyDescent="0.25">
      <c r="A17" s="66">
        <v>2</v>
      </c>
      <c r="B17" s="108" t="s">
        <v>474</v>
      </c>
      <c r="C17" s="108" t="s">
        <v>524</v>
      </c>
      <c r="D17" s="166" t="s">
        <v>475</v>
      </c>
      <c r="E17" s="108" t="s">
        <v>451</v>
      </c>
      <c r="F17" s="108">
        <v>839</v>
      </c>
      <c r="G17" s="108" t="s">
        <v>452</v>
      </c>
      <c r="H17" s="108" t="s">
        <v>453</v>
      </c>
      <c r="I17" s="108">
        <v>4000000000</v>
      </c>
      <c r="J17" s="108" t="s">
        <v>406</v>
      </c>
      <c r="K17" s="112">
        <v>918864</v>
      </c>
      <c r="L17" s="114">
        <v>45901</v>
      </c>
      <c r="M17" s="114">
        <v>47088</v>
      </c>
      <c r="N17" s="108" t="s">
        <v>454</v>
      </c>
      <c r="O17" s="108" t="s">
        <v>29</v>
      </c>
      <c r="P17" s="108" t="s">
        <v>450</v>
      </c>
      <c r="Q17" s="118"/>
    </row>
    <row r="18" spans="1:17" s="80" customFormat="1" ht="72" customHeight="1" x14ac:dyDescent="0.25">
      <c r="A18" s="66">
        <v>3</v>
      </c>
      <c r="B18" s="61" t="s">
        <v>476</v>
      </c>
      <c r="C18" s="61" t="s">
        <v>480</v>
      </c>
      <c r="D18" s="167" t="s">
        <v>487</v>
      </c>
      <c r="E18" s="110" t="s">
        <v>451</v>
      </c>
      <c r="F18" s="61">
        <v>839</v>
      </c>
      <c r="G18" s="61" t="s">
        <v>452</v>
      </c>
      <c r="H18" s="61" t="s">
        <v>453</v>
      </c>
      <c r="I18" s="61">
        <v>4000000000</v>
      </c>
      <c r="J18" s="61" t="s">
        <v>406</v>
      </c>
      <c r="K18" s="103">
        <v>5999857</v>
      </c>
      <c r="L18" s="105">
        <v>45992</v>
      </c>
      <c r="M18" s="105">
        <v>47088</v>
      </c>
      <c r="N18" s="61" t="s">
        <v>472</v>
      </c>
      <c r="O18" s="61" t="s">
        <v>390</v>
      </c>
      <c r="P18" s="61" t="s">
        <v>479</v>
      </c>
      <c r="Q18" s="61" t="s">
        <v>413</v>
      </c>
    </row>
    <row r="19" spans="1:17" s="80" customFormat="1" ht="72" customHeight="1" x14ac:dyDescent="0.25">
      <c r="A19" s="66">
        <v>4</v>
      </c>
      <c r="B19" s="110" t="s">
        <v>456</v>
      </c>
      <c r="C19" s="110" t="s">
        <v>491</v>
      </c>
      <c r="D19" s="167" t="s">
        <v>492</v>
      </c>
      <c r="E19" s="110" t="s">
        <v>451</v>
      </c>
      <c r="F19" s="110">
        <v>839</v>
      </c>
      <c r="G19" s="110" t="s">
        <v>452</v>
      </c>
      <c r="H19" s="110" t="s">
        <v>453</v>
      </c>
      <c r="I19" s="110">
        <v>4000000000</v>
      </c>
      <c r="J19" s="110" t="s">
        <v>406</v>
      </c>
      <c r="K19" s="115">
        <v>4980311</v>
      </c>
      <c r="L19" s="70">
        <v>45962</v>
      </c>
      <c r="M19" s="113">
        <v>47088</v>
      </c>
      <c r="N19" s="110" t="s">
        <v>454</v>
      </c>
      <c r="O19" s="110" t="s">
        <v>29</v>
      </c>
      <c r="P19" s="110" t="s">
        <v>479</v>
      </c>
      <c r="Q19" s="127"/>
    </row>
    <row r="20" spans="1:17" s="80" customFormat="1" ht="72" customHeight="1" x14ac:dyDescent="0.25">
      <c r="A20" s="66">
        <v>5</v>
      </c>
      <c r="B20" s="61" t="s">
        <v>495</v>
      </c>
      <c r="C20" s="61" t="s">
        <v>494</v>
      </c>
      <c r="D20" s="167" t="s">
        <v>493</v>
      </c>
      <c r="E20" s="108" t="s">
        <v>451</v>
      </c>
      <c r="F20" s="108">
        <v>839</v>
      </c>
      <c r="G20" s="108" t="s">
        <v>452</v>
      </c>
      <c r="H20" s="108" t="s">
        <v>453</v>
      </c>
      <c r="I20" s="108">
        <v>4000000000</v>
      </c>
      <c r="J20" s="108" t="s">
        <v>406</v>
      </c>
      <c r="K20" s="116">
        <v>20063031.18</v>
      </c>
      <c r="L20" s="113">
        <v>45992</v>
      </c>
      <c r="M20" s="113">
        <v>46783</v>
      </c>
      <c r="N20" s="102" t="s">
        <v>473</v>
      </c>
      <c r="O20" s="61" t="s">
        <v>390</v>
      </c>
      <c r="P20" s="61" t="s">
        <v>450</v>
      </c>
      <c r="Q20" s="106" t="s">
        <v>413</v>
      </c>
    </row>
    <row r="21" spans="1:17" s="80" customFormat="1" ht="38.25" customHeight="1" x14ac:dyDescent="0.25">
      <c r="A21" s="66">
        <v>6</v>
      </c>
      <c r="B21" s="77" t="s">
        <v>529</v>
      </c>
      <c r="C21" s="77" t="s">
        <v>528</v>
      </c>
      <c r="D21" s="171" t="s">
        <v>525</v>
      </c>
      <c r="E21" s="108" t="s">
        <v>451</v>
      </c>
      <c r="F21" s="108">
        <v>839</v>
      </c>
      <c r="G21" s="108" t="s">
        <v>452</v>
      </c>
      <c r="H21" s="108" t="s">
        <v>453</v>
      </c>
      <c r="I21" s="108">
        <v>4000000000</v>
      </c>
      <c r="J21" s="108" t="s">
        <v>406</v>
      </c>
      <c r="K21" s="170">
        <v>1403457.44</v>
      </c>
      <c r="L21" s="114">
        <v>43466</v>
      </c>
      <c r="M21" s="114">
        <v>47116</v>
      </c>
      <c r="N21" s="110" t="s">
        <v>454</v>
      </c>
      <c r="O21" s="110" t="s">
        <v>29</v>
      </c>
      <c r="P21" s="110" t="s">
        <v>479</v>
      </c>
      <c r="Q21" s="127"/>
    </row>
    <row r="22" spans="1:17" s="80" customFormat="1" ht="45.75" customHeight="1" x14ac:dyDescent="0.25">
      <c r="A22" s="66">
        <v>7</v>
      </c>
      <c r="B22" s="77" t="s">
        <v>531</v>
      </c>
      <c r="C22" s="77" t="s">
        <v>530</v>
      </c>
      <c r="D22" s="171" t="s">
        <v>526</v>
      </c>
      <c r="E22" s="110" t="s">
        <v>451</v>
      </c>
      <c r="F22" s="110">
        <v>839</v>
      </c>
      <c r="G22" s="110" t="s">
        <v>452</v>
      </c>
      <c r="H22" s="110" t="s">
        <v>453</v>
      </c>
      <c r="I22" s="110">
        <v>4000000000</v>
      </c>
      <c r="J22" s="110" t="s">
        <v>406</v>
      </c>
      <c r="K22" s="170">
        <v>10000000</v>
      </c>
      <c r="L22" s="113">
        <v>44348</v>
      </c>
      <c r="M22" s="114">
        <v>47481</v>
      </c>
      <c r="N22" s="110" t="s">
        <v>454</v>
      </c>
      <c r="O22" s="110" t="s">
        <v>29</v>
      </c>
      <c r="P22" s="110" t="s">
        <v>479</v>
      </c>
      <c r="Q22" s="172"/>
    </row>
    <row r="23" spans="1:17" s="80" customFormat="1" ht="45.75" customHeight="1" x14ac:dyDescent="0.25">
      <c r="A23" s="66">
        <v>8</v>
      </c>
      <c r="B23" s="110" t="s">
        <v>462</v>
      </c>
      <c r="C23" s="110" t="s">
        <v>463</v>
      </c>
      <c r="D23" s="61" t="s">
        <v>490</v>
      </c>
      <c r="E23" s="110" t="s">
        <v>451</v>
      </c>
      <c r="F23" s="110">
        <v>839</v>
      </c>
      <c r="G23" s="110" t="s">
        <v>452</v>
      </c>
      <c r="H23" s="110" t="s">
        <v>453</v>
      </c>
      <c r="I23" s="110">
        <v>4000000000</v>
      </c>
      <c r="J23" s="110" t="s">
        <v>406</v>
      </c>
      <c r="K23" s="115">
        <v>511860</v>
      </c>
      <c r="L23" s="137">
        <v>46023</v>
      </c>
      <c r="M23" s="113">
        <v>46357</v>
      </c>
      <c r="N23" s="110" t="s">
        <v>454</v>
      </c>
      <c r="O23" s="110" t="s">
        <v>29</v>
      </c>
      <c r="P23" s="110" t="s">
        <v>479</v>
      </c>
      <c r="Q23" s="66"/>
    </row>
    <row r="24" spans="1:17" s="80" customFormat="1" ht="45.75" customHeight="1" x14ac:dyDescent="0.25">
      <c r="A24" s="66">
        <v>9</v>
      </c>
      <c r="B24" s="117" t="s">
        <v>489</v>
      </c>
      <c r="C24" s="117" t="s">
        <v>488</v>
      </c>
      <c r="D24" s="147" t="s">
        <v>496</v>
      </c>
      <c r="E24" s="108" t="s">
        <v>451</v>
      </c>
      <c r="F24" s="108">
        <v>839</v>
      </c>
      <c r="G24" s="108" t="s">
        <v>452</v>
      </c>
      <c r="H24" s="108" t="s">
        <v>453</v>
      </c>
      <c r="I24" s="108">
        <v>4000000000</v>
      </c>
      <c r="J24" s="108" t="s">
        <v>406</v>
      </c>
      <c r="K24" s="112">
        <v>371218.75</v>
      </c>
      <c r="L24" s="137">
        <v>46023</v>
      </c>
      <c r="M24" s="114">
        <v>46357</v>
      </c>
      <c r="N24" s="104" t="s">
        <v>454</v>
      </c>
      <c r="O24" s="104" t="s">
        <v>31</v>
      </c>
      <c r="P24" s="104" t="s">
        <v>450</v>
      </c>
      <c r="Q24" s="168"/>
    </row>
    <row r="25" spans="1:17" s="80" customFormat="1" ht="45.75" customHeight="1" x14ac:dyDescent="0.25">
      <c r="A25" s="66">
        <v>10</v>
      </c>
      <c r="B25" s="160" t="s">
        <v>500</v>
      </c>
      <c r="C25" s="161" t="s">
        <v>501</v>
      </c>
      <c r="D25" s="157" t="s">
        <v>499</v>
      </c>
      <c r="E25" s="61" t="s">
        <v>429</v>
      </c>
      <c r="F25" s="61">
        <v>876</v>
      </c>
      <c r="G25" s="61" t="s">
        <v>428</v>
      </c>
      <c r="H25" s="136">
        <v>521</v>
      </c>
      <c r="I25" s="61">
        <v>4000000000</v>
      </c>
      <c r="J25" s="61" t="s">
        <v>406</v>
      </c>
      <c r="K25" s="158">
        <v>2282920</v>
      </c>
      <c r="L25" s="113">
        <v>46023</v>
      </c>
      <c r="M25" s="113">
        <v>46357</v>
      </c>
      <c r="N25" s="110" t="s">
        <v>497</v>
      </c>
      <c r="O25" s="110" t="s">
        <v>390</v>
      </c>
      <c r="P25" s="110" t="s">
        <v>479</v>
      </c>
      <c r="Q25" s="61" t="s">
        <v>413</v>
      </c>
    </row>
    <row r="26" spans="1:17" s="80" customFormat="1" ht="45.75" customHeight="1" x14ac:dyDescent="0.25">
      <c r="A26" s="66">
        <v>11</v>
      </c>
      <c r="B26" s="72" t="s">
        <v>448</v>
      </c>
      <c r="C26" s="72" t="s">
        <v>449</v>
      </c>
      <c r="D26" s="157" t="s">
        <v>447</v>
      </c>
      <c r="E26" s="110" t="s">
        <v>429</v>
      </c>
      <c r="F26" s="69">
        <v>728</v>
      </c>
      <c r="G26" s="69" t="s">
        <v>458</v>
      </c>
      <c r="H26" s="108">
        <v>2000</v>
      </c>
      <c r="I26" s="108">
        <v>4000000000</v>
      </c>
      <c r="J26" s="108" t="s">
        <v>406</v>
      </c>
      <c r="K26" s="162">
        <v>550000</v>
      </c>
      <c r="L26" s="114">
        <v>46023</v>
      </c>
      <c r="M26" s="113">
        <v>46357</v>
      </c>
      <c r="N26" s="110" t="s">
        <v>497</v>
      </c>
      <c r="O26" s="110" t="s">
        <v>390</v>
      </c>
      <c r="P26" s="110" t="s">
        <v>479</v>
      </c>
      <c r="Q26" s="61" t="s">
        <v>413</v>
      </c>
    </row>
    <row r="27" spans="1:17" s="80" customFormat="1" ht="63.75" customHeight="1" x14ac:dyDescent="0.25">
      <c r="A27" s="66">
        <v>12</v>
      </c>
      <c r="B27" s="126" t="s">
        <v>468</v>
      </c>
      <c r="C27" s="131" t="s">
        <v>510</v>
      </c>
      <c r="D27" s="169" t="s">
        <v>509</v>
      </c>
      <c r="E27" s="61" t="s">
        <v>429</v>
      </c>
      <c r="F27" s="61">
        <v>876</v>
      </c>
      <c r="G27" s="61" t="s">
        <v>428</v>
      </c>
      <c r="H27" s="157">
        <v>2324</v>
      </c>
      <c r="I27" s="110">
        <v>4000000000</v>
      </c>
      <c r="J27" s="110" t="s">
        <v>406</v>
      </c>
      <c r="K27" s="163">
        <v>1425400</v>
      </c>
      <c r="L27" s="120">
        <v>46023</v>
      </c>
      <c r="M27" s="113">
        <v>46357</v>
      </c>
      <c r="N27" s="119" t="s">
        <v>497</v>
      </c>
      <c r="O27" s="119" t="s">
        <v>390</v>
      </c>
      <c r="P27" s="119" t="s">
        <v>479</v>
      </c>
      <c r="Q27" s="110" t="s">
        <v>413</v>
      </c>
    </row>
    <row r="28" spans="1:17" s="80" customFormat="1" ht="60" customHeight="1" x14ac:dyDescent="0.25">
      <c r="A28" s="66">
        <v>13</v>
      </c>
      <c r="B28" s="72" t="s">
        <v>425</v>
      </c>
      <c r="C28" s="72" t="s">
        <v>512</v>
      </c>
      <c r="D28" s="157" t="s">
        <v>502</v>
      </c>
      <c r="E28" s="61" t="s">
        <v>429</v>
      </c>
      <c r="F28" s="61">
        <v>876</v>
      </c>
      <c r="G28" s="61" t="s">
        <v>428</v>
      </c>
      <c r="H28" s="157">
        <v>260</v>
      </c>
      <c r="I28" s="110">
        <v>4000000000</v>
      </c>
      <c r="J28" s="110" t="s">
        <v>406</v>
      </c>
      <c r="K28" s="163">
        <v>632612</v>
      </c>
      <c r="L28" s="113">
        <v>46054</v>
      </c>
      <c r="M28" s="113">
        <v>46357</v>
      </c>
      <c r="N28" s="110" t="s">
        <v>497</v>
      </c>
      <c r="O28" s="110" t="s">
        <v>390</v>
      </c>
      <c r="P28" s="110" t="s">
        <v>479</v>
      </c>
      <c r="Q28" s="110" t="s">
        <v>413</v>
      </c>
    </row>
    <row r="29" spans="1:17" s="80" customFormat="1" ht="54.75" customHeight="1" x14ac:dyDescent="0.25">
      <c r="A29" s="66">
        <v>14</v>
      </c>
      <c r="B29" s="72" t="s">
        <v>511</v>
      </c>
      <c r="C29" s="72" t="s">
        <v>513</v>
      </c>
      <c r="D29" s="157" t="s">
        <v>503</v>
      </c>
      <c r="E29" s="61" t="s">
        <v>429</v>
      </c>
      <c r="F29" s="61">
        <v>876</v>
      </c>
      <c r="G29" s="61" t="s">
        <v>428</v>
      </c>
      <c r="H29" s="157">
        <v>16109</v>
      </c>
      <c r="I29" s="110">
        <v>4000000000</v>
      </c>
      <c r="J29" s="110" t="s">
        <v>406</v>
      </c>
      <c r="K29" s="163">
        <v>276730</v>
      </c>
      <c r="L29" s="113">
        <v>46054</v>
      </c>
      <c r="M29" s="113">
        <v>46357</v>
      </c>
      <c r="N29" s="110" t="s">
        <v>497</v>
      </c>
      <c r="O29" s="110" t="s">
        <v>390</v>
      </c>
      <c r="P29" s="110" t="s">
        <v>479</v>
      </c>
      <c r="Q29" s="110" t="s">
        <v>413</v>
      </c>
    </row>
    <row r="30" spans="1:17" s="80" customFormat="1" ht="53.25" customHeight="1" x14ac:dyDescent="0.25">
      <c r="A30" s="66">
        <v>15</v>
      </c>
      <c r="B30" s="159" t="s">
        <v>515</v>
      </c>
      <c r="C30" s="142" t="s">
        <v>514</v>
      </c>
      <c r="D30" s="157" t="s">
        <v>504</v>
      </c>
      <c r="E30" s="61" t="s">
        <v>429</v>
      </c>
      <c r="F30" s="61">
        <v>876</v>
      </c>
      <c r="G30" s="61" t="s">
        <v>428</v>
      </c>
      <c r="H30" s="157">
        <v>99</v>
      </c>
      <c r="I30" s="110">
        <v>4000000000</v>
      </c>
      <c r="J30" s="110" t="s">
        <v>406</v>
      </c>
      <c r="K30" s="163">
        <v>4591300</v>
      </c>
      <c r="L30" s="113">
        <v>46054</v>
      </c>
      <c r="M30" s="113">
        <v>46357</v>
      </c>
      <c r="N30" s="110" t="s">
        <v>497</v>
      </c>
      <c r="O30" s="110" t="s">
        <v>390</v>
      </c>
      <c r="P30" s="110" t="s">
        <v>479</v>
      </c>
      <c r="Q30" s="110" t="s">
        <v>413</v>
      </c>
    </row>
    <row r="31" spans="1:17" s="80" customFormat="1" ht="50.25" customHeight="1" x14ac:dyDescent="0.25">
      <c r="A31" s="66">
        <v>16</v>
      </c>
      <c r="B31" s="108" t="s">
        <v>464</v>
      </c>
      <c r="C31" s="108" t="s">
        <v>465</v>
      </c>
      <c r="D31" s="157" t="s">
        <v>505</v>
      </c>
      <c r="E31" s="61" t="s">
        <v>429</v>
      </c>
      <c r="F31" s="110">
        <v>796</v>
      </c>
      <c r="G31" s="110" t="s">
        <v>52</v>
      </c>
      <c r="H31" s="157">
        <v>40</v>
      </c>
      <c r="I31" s="110">
        <v>4000000000</v>
      </c>
      <c r="J31" s="110" t="s">
        <v>406</v>
      </c>
      <c r="K31" s="163">
        <v>684030</v>
      </c>
      <c r="L31" s="113">
        <v>46054</v>
      </c>
      <c r="M31" s="113">
        <v>46357</v>
      </c>
      <c r="N31" s="110" t="s">
        <v>497</v>
      </c>
      <c r="O31" s="110" t="s">
        <v>390</v>
      </c>
      <c r="P31" s="110" t="s">
        <v>479</v>
      </c>
      <c r="Q31" s="110" t="s">
        <v>413</v>
      </c>
    </row>
    <row r="32" spans="1:17" s="80" customFormat="1" ht="50.25" customHeight="1" x14ac:dyDescent="0.25">
      <c r="A32" s="66">
        <v>17</v>
      </c>
      <c r="B32" s="72" t="s">
        <v>427</v>
      </c>
      <c r="C32" s="72" t="s">
        <v>516</v>
      </c>
      <c r="D32" s="157" t="s">
        <v>506</v>
      </c>
      <c r="E32" s="61" t="s">
        <v>429</v>
      </c>
      <c r="F32" s="110">
        <v>796</v>
      </c>
      <c r="G32" s="110" t="s">
        <v>52</v>
      </c>
      <c r="H32" s="157">
        <v>55</v>
      </c>
      <c r="I32" s="110">
        <v>4000000000</v>
      </c>
      <c r="J32" s="110" t="s">
        <v>406</v>
      </c>
      <c r="K32" s="163">
        <v>1780511.45</v>
      </c>
      <c r="L32" s="113">
        <v>46054</v>
      </c>
      <c r="M32" s="113">
        <v>46357</v>
      </c>
      <c r="N32" s="110" t="s">
        <v>497</v>
      </c>
      <c r="O32" s="110" t="s">
        <v>390</v>
      </c>
      <c r="P32" s="110" t="s">
        <v>479</v>
      </c>
      <c r="Q32" s="110" t="s">
        <v>413</v>
      </c>
    </row>
    <row r="33" spans="1:17" s="80" customFormat="1" ht="50.25" customHeight="1" x14ac:dyDescent="0.25">
      <c r="A33" s="66">
        <v>18</v>
      </c>
      <c r="B33" s="71" t="s">
        <v>457</v>
      </c>
      <c r="C33" s="71" t="s">
        <v>517</v>
      </c>
      <c r="D33" s="157" t="s">
        <v>507</v>
      </c>
      <c r="E33" s="61" t="s">
        <v>429</v>
      </c>
      <c r="F33" s="110">
        <v>796</v>
      </c>
      <c r="G33" s="110" t="s">
        <v>52</v>
      </c>
      <c r="H33" s="157">
        <v>3980</v>
      </c>
      <c r="I33" s="110">
        <v>4000000000</v>
      </c>
      <c r="J33" s="110" t="s">
        <v>406</v>
      </c>
      <c r="K33" s="163">
        <v>2860625</v>
      </c>
      <c r="L33" s="113">
        <v>46054</v>
      </c>
      <c r="M33" s="113">
        <v>46357</v>
      </c>
      <c r="N33" s="110" t="s">
        <v>497</v>
      </c>
      <c r="O33" s="110" t="s">
        <v>390</v>
      </c>
      <c r="P33" s="110" t="s">
        <v>479</v>
      </c>
      <c r="Q33" s="110" t="s">
        <v>413</v>
      </c>
    </row>
    <row r="34" spans="1:17" s="80" customFormat="1" ht="50.25" customHeight="1" x14ac:dyDescent="0.25">
      <c r="A34" s="66">
        <v>19</v>
      </c>
      <c r="B34" s="72" t="s">
        <v>427</v>
      </c>
      <c r="C34" s="72" t="s">
        <v>516</v>
      </c>
      <c r="D34" s="157" t="s">
        <v>508</v>
      </c>
      <c r="E34" s="61" t="s">
        <v>429</v>
      </c>
      <c r="F34" s="61">
        <v>876</v>
      </c>
      <c r="G34" s="61" t="s">
        <v>428</v>
      </c>
      <c r="H34" s="157">
        <v>3957</v>
      </c>
      <c r="I34" s="110">
        <v>4000000000</v>
      </c>
      <c r="J34" s="110" t="s">
        <v>406</v>
      </c>
      <c r="K34" s="163">
        <v>1690984.84</v>
      </c>
      <c r="L34" s="113">
        <v>46054</v>
      </c>
      <c r="M34" s="113">
        <v>46357</v>
      </c>
      <c r="N34" s="110" t="s">
        <v>497</v>
      </c>
      <c r="O34" s="110" t="s">
        <v>390</v>
      </c>
      <c r="P34" s="110" t="s">
        <v>479</v>
      </c>
      <c r="Q34" s="110" t="s">
        <v>413</v>
      </c>
    </row>
    <row r="35" spans="1:17" s="80" customFormat="1" ht="34.5" customHeight="1" x14ac:dyDescent="0.25">
      <c r="A35" s="66">
        <v>20</v>
      </c>
      <c r="B35" s="129" t="s">
        <v>461</v>
      </c>
      <c r="C35" s="104" t="s">
        <v>459</v>
      </c>
      <c r="D35" s="104" t="s">
        <v>460</v>
      </c>
      <c r="E35" s="108" t="s">
        <v>429</v>
      </c>
      <c r="F35" s="108">
        <v>796</v>
      </c>
      <c r="G35" s="108" t="s">
        <v>415</v>
      </c>
      <c r="H35" s="104">
        <v>14</v>
      </c>
      <c r="I35" s="108">
        <v>4000000000</v>
      </c>
      <c r="J35" s="108" t="s">
        <v>406</v>
      </c>
      <c r="K35" s="109">
        <v>1400000</v>
      </c>
      <c r="L35" s="111">
        <v>46174</v>
      </c>
      <c r="M35" s="114">
        <v>46357</v>
      </c>
      <c r="N35" s="104" t="s">
        <v>435</v>
      </c>
      <c r="O35" s="110" t="s">
        <v>390</v>
      </c>
      <c r="P35" s="110" t="s">
        <v>479</v>
      </c>
      <c r="Q35" s="157"/>
    </row>
    <row r="36" spans="1:17" s="80" customFormat="1" ht="48.75" customHeight="1" x14ac:dyDescent="0.25">
      <c r="A36" s="66">
        <v>21</v>
      </c>
      <c r="B36" s="104" t="s">
        <v>489</v>
      </c>
      <c r="C36" s="104" t="s">
        <v>488</v>
      </c>
      <c r="D36" s="104" t="s">
        <v>482</v>
      </c>
      <c r="E36" s="108" t="s">
        <v>451</v>
      </c>
      <c r="F36" s="108">
        <v>839</v>
      </c>
      <c r="G36" s="108" t="s">
        <v>452</v>
      </c>
      <c r="H36" s="108" t="s">
        <v>453</v>
      </c>
      <c r="I36" s="108">
        <v>4000000000</v>
      </c>
      <c r="J36" s="108" t="s">
        <v>406</v>
      </c>
      <c r="K36" s="116">
        <v>3061463.11</v>
      </c>
      <c r="L36" s="114">
        <v>46327</v>
      </c>
      <c r="M36" s="114">
        <v>46722</v>
      </c>
      <c r="N36" s="104" t="s">
        <v>435</v>
      </c>
      <c r="O36" s="104" t="s">
        <v>390</v>
      </c>
      <c r="P36" s="104" t="s">
        <v>450</v>
      </c>
      <c r="Q36" s="157"/>
    </row>
    <row r="37" spans="1:17" s="80" customFormat="1" ht="45" customHeight="1" x14ac:dyDescent="0.25">
      <c r="A37" s="66">
        <v>22</v>
      </c>
      <c r="B37" s="110" t="s">
        <v>425</v>
      </c>
      <c r="C37" s="61" t="s">
        <v>466</v>
      </c>
      <c r="D37" s="110" t="s">
        <v>467</v>
      </c>
      <c r="E37" s="61" t="s">
        <v>429</v>
      </c>
      <c r="F37" s="110">
        <v>796</v>
      </c>
      <c r="G37" s="110" t="s">
        <v>415</v>
      </c>
      <c r="H37" s="61">
        <v>32</v>
      </c>
      <c r="I37" s="128">
        <v>4000000000</v>
      </c>
      <c r="J37" s="110" t="s">
        <v>406</v>
      </c>
      <c r="K37" s="115">
        <v>9327977.5199999996</v>
      </c>
      <c r="L37" s="113">
        <v>46266</v>
      </c>
      <c r="M37" s="113">
        <v>46569</v>
      </c>
      <c r="N37" s="110" t="s">
        <v>435</v>
      </c>
      <c r="O37" s="110" t="s">
        <v>390</v>
      </c>
      <c r="P37" s="110" t="s">
        <v>450</v>
      </c>
      <c r="Q37" s="106"/>
    </row>
    <row r="38" spans="1:17" s="80" customFormat="1" ht="66" customHeight="1" x14ac:dyDescent="0.25">
      <c r="A38" s="66">
        <v>23</v>
      </c>
      <c r="B38" s="61" t="s">
        <v>483</v>
      </c>
      <c r="C38" s="130" t="s">
        <v>484</v>
      </c>
      <c r="D38" s="61" t="s">
        <v>485</v>
      </c>
      <c r="E38" s="61" t="s">
        <v>451</v>
      </c>
      <c r="F38" s="110">
        <v>839</v>
      </c>
      <c r="G38" s="110" t="s">
        <v>477</v>
      </c>
      <c r="H38" s="110">
        <v>1</v>
      </c>
      <c r="I38" s="110">
        <v>4000000000</v>
      </c>
      <c r="J38" s="110" t="s">
        <v>406</v>
      </c>
      <c r="K38" s="115">
        <v>240000</v>
      </c>
      <c r="L38" s="70">
        <v>46327</v>
      </c>
      <c r="M38" s="113">
        <v>46722</v>
      </c>
      <c r="N38" s="110" t="s">
        <v>478</v>
      </c>
      <c r="O38" s="110" t="s">
        <v>390</v>
      </c>
      <c r="P38" s="110" t="s">
        <v>479</v>
      </c>
      <c r="Q38" s="110" t="s">
        <v>413</v>
      </c>
    </row>
    <row r="39" spans="1:17" s="80" customFormat="1" ht="45" customHeight="1" x14ac:dyDescent="0.25">
      <c r="A39" s="66">
        <v>24</v>
      </c>
      <c r="B39" s="104" t="s">
        <v>483</v>
      </c>
      <c r="C39" s="135" t="s">
        <v>484</v>
      </c>
      <c r="D39" s="108" t="s">
        <v>486</v>
      </c>
      <c r="E39" s="104" t="s">
        <v>451</v>
      </c>
      <c r="F39" s="108">
        <v>839</v>
      </c>
      <c r="G39" s="108" t="s">
        <v>477</v>
      </c>
      <c r="H39" s="108">
        <v>1</v>
      </c>
      <c r="I39" s="108">
        <v>4000000000</v>
      </c>
      <c r="J39" s="108" t="s">
        <v>406</v>
      </c>
      <c r="K39" s="112">
        <v>2625000</v>
      </c>
      <c r="L39" s="114">
        <v>46327</v>
      </c>
      <c r="M39" s="114">
        <v>46722</v>
      </c>
      <c r="N39" s="108" t="s">
        <v>478</v>
      </c>
      <c r="O39" s="108" t="s">
        <v>390</v>
      </c>
      <c r="P39" s="108" t="s">
        <v>479</v>
      </c>
      <c r="Q39" s="108" t="s">
        <v>413</v>
      </c>
    </row>
    <row r="40" spans="1:17" s="80" customFormat="1" ht="47.25" customHeight="1" x14ac:dyDescent="0.25">
      <c r="A40" s="66">
        <v>25</v>
      </c>
      <c r="B40" s="148" t="s">
        <v>427</v>
      </c>
      <c r="C40" s="148" t="s">
        <v>427</v>
      </c>
      <c r="D40" s="149" t="s">
        <v>432</v>
      </c>
      <c r="E40" s="150" t="s">
        <v>429</v>
      </c>
      <c r="F40" s="150">
        <v>876</v>
      </c>
      <c r="G40" s="150" t="s">
        <v>428</v>
      </c>
      <c r="H40" s="151">
        <v>978</v>
      </c>
      <c r="I40" s="150">
        <v>4000000000</v>
      </c>
      <c r="J40" s="150" t="s">
        <v>406</v>
      </c>
      <c r="K40" s="152">
        <v>2000000</v>
      </c>
      <c r="L40" s="153">
        <v>46388</v>
      </c>
      <c r="M40" s="153">
        <v>46752</v>
      </c>
      <c r="N40" s="150" t="s">
        <v>436</v>
      </c>
      <c r="O40" s="150" t="s">
        <v>434</v>
      </c>
      <c r="P40" s="150" t="s">
        <v>450</v>
      </c>
      <c r="Q40" s="154" t="s">
        <v>413</v>
      </c>
    </row>
    <row r="41" spans="1:17" s="80" customFormat="1" ht="47.25" customHeight="1" x14ac:dyDescent="0.25">
      <c r="A41" s="66">
        <v>26</v>
      </c>
      <c r="B41" s="148" t="s">
        <v>425</v>
      </c>
      <c r="C41" s="148" t="s">
        <v>426</v>
      </c>
      <c r="D41" s="149" t="s">
        <v>430</v>
      </c>
      <c r="E41" s="149" t="s">
        <v>429</v>
      </c>
      <c r="F41" s="150">
        <v>796</v>
      </c>
      <c r="G41" s="149" t="s">
        <v>415</v>
      </c>
      <c r="H41" s="150">
        <v>271</v>
      </c>
      <c r="I41" s="150">
        <v>4000000000</v>
      </c>
      <c r="J41" s="150" t="s">
        <v>406</v>
      </c>
      <c r="K41" s="152">
        <v>6235020</v>
      </c>
      <c r="L41" s="153">
        <v>46388</v>
      </c>
      <c r="M41" s="153">
        <v>46752</v>
      </c>
      <c r="N41" s="150" t="s">
        <v>436</v>
      </c>
      <c r="O41" s="150" t="s">
        <v>434</v>
      </c>
      <c r="P41" s="150" t="s">
        <v>450</v>
      </c>
      <c r="Q41" s="154" t="s">
        <v>413</v>
      </c>
    </row>
    <row r="42" spans="1:17" s="80" customFormat="1" ht="47.25" customHeight="1" x14ac:dyDescent="0.25">
      <c r="A42" s="66">
        <v>27</v>
      </c>
      <c r="B42" s="155" t="s">
        <v>443</v>
      </c>
      <c r="C42" s="155" t="s">
        <v>444</v>
      </c>
      <c r="D42" s="149" t="s">
        <v>442</v>
      </c>
      <c r="E42" s="149" t="s">
        <v>429</v>
      </c>
      <c r="F42" s="150">
        <v>796</v>
      </c>
      <c r="G42" s="149" t="s">
        <v>415</v>
      </c>
      <c r="H42" s="151">
        <v>826</v>
      </c>
      <c r="I42" s="150">
        <v>4000000000</v>
      </c>
      <c r="J42" s="150" t="s">
        <v>406</v>
      </c>
      <c r="K42" s="152">
        <v>906122</v>
      </c>
      <c r="L42" s="153">
        <v>46419</v>
      </c>
      <c r="M42" s="153">
        <v>46752</v>
      </c>
      <c r="N42" s="150" t="s">
        <v>436</v>
      </c>
      <c r="O42" s="150" t="s">
        <v>434</v>
      </c>
      <c r="P42" s="150" t="s">
        <v>450</v>
      </c>
      <c r="Q42" s="154" t="s">
        <v>413</v>
      </c>
    </row>
    <row r="43" spans="1:17" s="80" customFormat="1" ht="47.25" customHeight="1" x14ac:dyDescent="0.25">
      <c r="A43" s="66">
        <v>28</v>
      </c>
      <c r="B43" s="148" t="s">
        <v>425</v>
      </c>
      <c r="C43" s="148" t="s">
        <v>433</v>
      </c>
      <c r="D43" s="156" t="s">
        <v>439</v>
      </c>
      <c r="E43" s="150" t="s">
        <v>429</v>
      </c>
      <c r="F43" s="148" t="s">
        <v>440</v>
      </c>
      <c r="G43" s="149" t="s">
        <v>415</v>
      </c>
      <c r="H43" s="151">
        <v>1</v>
      </c>
      <c r="I43" s="150">
        <v>4000000000</v>
      </c>
      <c r="J43" s="150" t="s">
        <v>406</v>
      </c>
      <c r="K43" s="152">
        <v>2000000</v>
      </c>
      <c r="L43" s="153">
        <v>46539</v>
      </c>
      <c r="M43" s="153">
        <v>46752</v>
      </c>
      <c r="N43" s="150" t="s">
        <v>435</v>
      </c>
      <c r="O43" s="150" t="s">
        <v>434</v>
      </c>
      <c r="P43" s="150" t="s">
        <v>450</v>
      </c>
      <c r="Q43" s="154"/>
    </row>
    <row r="44" spans="1:17" s="80" customFormat="1" ht="47.25" customHeight="1" x14ac:dyDescent="0.25">
      <c r="A44" s="66">
        <v>29</v>
      </c>
      <c r="B44" s="148" t="s">
        <v>427</v>
      </c>
      <c r="C44" s="148" t="s">
        <v>427</v>
      </c>
      <c r="D44" s="149" t="s">
        <v>432</v>
      </c>
      <c r="E44" s="150" t="s">
        <v>429</v>
      </c>
      <c r="F44" s="150">
        <v>876</v>
      </c>
      <c r="G44" s="150" t="s">
        <v>428</v>
      </c>
      <c r="H44" s="151">
        <v>978</v>
      </c>
      <c r="I44" s="150">
        <v>4000000000</v>
      </c>
      <c r="J44" s="150" t="s">
        <v>406</v>
      </c>
      <c r="K44" s="152">
        <v>2000000</v>
      </c>
      <c r="L44" s="153">
        <v>46753</v>
      </c>
      <c r="M44" s="153">
        <v>47118</v>
      </c>
      <c r="N44" s="150" t="s">
        <v>436</v>
      </c>
      <c r="O44" s="150" t="s">
        <v>434</v>
      </c>
      <c r="P44" s="150" t="s">
        <v>450</v>
      </c>
      <c r="Q44" s="154" t="s">
        <v>413</v>
      </c>
    </row>
    <row r="45" spans="1:17" s="80" customFormat="1" ht="47.25" customHeight="1" x14ac:dyDescent="0.25">
      <c r="A45" s="66">
        <v>30</v>
      </c>
      <c r="B45" s="148" t="s">
        <v>425</v>
      </c>
      <c r="C45" s="148" t="s">
        <v>426</v>
      </c>
      <c r="D45" s="149" t="s">
        <v>430</v>
      </c>
      <c r="E45" s="149" t="s">
        <v>429</v>
      </c>
      <c r="F45" s="150">
        <v>796</v>
      </c>
      <c r="G45" s="149" t="s">
        <v>415</v>
      </c>
      <c r="H45" s="151">
        <v>271</v>
      </c>
      <c r="I45" s="150">
        <v>4000000000</v>
      </c>
      <c r="J45" s="150" t="s">
        <v>406</v>
      </c>
      <c r="K45" s="152">
        <v>6235020</v>
      </c>
      <c r="L45" s="153">
        <v>46753</v>
      </c>
      <c r="M45" s="153">
        <v>47118</v>
      </c>
      <c r="N45" s="150" t="s">
        <v>436</v>
      </c>
      <c r="O45" s="150" t="s">
        <v>434</v>
      </c>
      <c r="P45" s="150" t="s">
        <v>450</v>
      </c>
      <c r="Q45" s="154" t="s">
        <v>413</v>
      </c>
    </row>
    <row r="46" spans="1:17" s="80" customFormat="1" ht="47.25" customHeight="1" x14ac:dyDescent="0.25">
      <c r="A46" s="66">
        <v>31</v>
      </c>
      <c r="B46" s="155" t="s">
        <v>443</v>
      </c>
      <c r="C46" s="155" t="s">
        <v>444</v>
      </c>
      <c r="D46" s="149" t="s">
        <v>442</v>
      </c>
      <c r="E46" s="149" t="s">
        <v>429</v>
      </c>
      <c r="F46" s="150">
        <v>796</v>
      </c>
      <c r="G46" s="149" t="s">
        <v>415</v>
      </c>
      <c r="H46" s="151">
        <v>826</v>
      </c>
      <c r="I46" s="150">
        <v>4000000000</v>
      </c>
      <c r="J46" s="150" t="s">
        <v>406</v>
      </c>
      <c r="K46" s="152">
        <v>906122</v>
      </c>
      <c r="L46" s="153">
        <v>46784</v>
      </c>
      <c r="M46" s="153">
        <v>47118</v>
      </c>
      <c r="N46" s="150" t="s">
        <v>436</v>
      </c>
      <c r="O46" s="150" t="s">
        <v>434</v>
      </c>
      <c r="P46" s="150" t="s">
        <v>450</v>
      </c>
      <c r="Q46" s="154" t="s">
        <v>413</v>
      </c>
    </row>
    <row r="47" spans="1:17" s="80" customFormat="1" ht="47.25" customHeight="1" x14ac:dyDescent="0.25">
      <c r="A47" s="66">
        <v>32</v>
      </c>
      <c r="B47" s="148" t="s">
        <v>425</v>
      </c>
      <c r="C47" s="148" t="s">
        <v>433</v>
      </c>
      <c r="D47" s="156" t="s">
        <v>439</v>
      </c>
      <c r="E47" s="150" t="s">
        <v>429</v>
      </c>
      <c r="F47" s="148" t="s">
        <v>440</v>
      </c>
      <c r="G47" s="149" t="s">
        <v>415</v>
      </c>
      <c r="H47" s="151">
        <v>1</v>
      </c>
      <c r="I47" s="150">
        <v>4000000000</v>
      </c>
      <c r="J47" s="150" t="s">
        <v>406</v>
      </c>
      <c r="K47" s="152">
        <v>2000000</v>
      </c>
      <c r="L47" s="153">
        <v>46905</v>
      </c>
      <c r="M47" s="153">
        <v>47118</v>
      </c>
      <c r="N47" s="150" t="s">
        <v>435</v>
      </c>
      <c r="O47" s="150" t="s">
        <v>434</v>
      </c>
      <c r="P47" s="150" t="s">
        <v>450</v>
      </c>
      <c r="Q47" s="154"/>
    </row>
    <row r="48" spans="1:17" s="80" customFormat="1" ht="15" customHeight="1" x14ac:dyDescent="0.25">
      <c r="A48" s="73"/>
      <c r="B48" s="141"/>
      <c r="C48" s="141"/>
      <c r="D48" s="141"/>
      <c r="E48" s="142"/>
      <c r="F48" s="142"/>
      <c r="G48" s="142"/>
      <c r="H48" s="142"/>
      <c r="I48" s="142"/>
      <c r="J48" s="142"/>
      <c r="K48" s="143"/>
      <c r="L48" s="144"/>
      <c r="M48" s="144"/>
      <c r="N48" s="142"/>
      <c r="O48" s="142"/>
      <c r="P48" s="142"/>
      <c r="Q48" s="142"/>
    </row>
    <row r="49" spans="1:17" x14ac:dyDescent="0.25">
      <c r="A49" s="139"/>
      <c r="B49" s="63"/>
      <c r="C49" s="74"/>
      <c r="J49" s="64" t="s">
        <v>414</v>
      </c>
      <c r="K49" s="99">
        <f>SUM(K16:K47)</f>
        <v>104610953.29000001</v>
      </c>
      <c r="N49" s="124"/>
    </row>
    <row r="50" spans="1:17" x14ac:dyDescent="0.25">
      <c r="A50" s="139"/>
      <c r="B50" s="63"/>
      <c r="C50" s="74"/>
      <c r="K50" s="99"/>
      <c r="N50" s="124"/>
      <c r="Q50" s="140"/>
    </row>
    <row r="51" spans="1:17" x14ac:dyDescent="0.25">
      <c r="A51" s="139"/>
      <c r="B51" s="63"/>
      <c r="C51" s="74"/>
      <c r="J51" s="78"/>
      <c r="K51" s="99"/>
      <c r="M51" s="79"/>
      <c r="N51" s="124"/>
    </row>
    <row r="52" spans="1:17" x14ac:dyDescent="0.25">
      <c r="A52" s="139"/>
      <c r="B52" s="63"/>
      <c r="C52" s="74"/>
      <c r="J52" s="81" t="s">
        <v>521</v>
      </c>
      <c r="K52" s="99">
        <f>K49-E53-E54-E55</f>
        <v>34312632.670000009</v>
      </c>
      <c r="N52" s="122"/>
    </row>
    <row r="53" spans="1:17" x14ac:dyDescent="0.25">
      <c r="A53" s="80" t="s">
        <v>532</v>
      </c>
      <c r="B53" s="63"/>
      <c r="C53" s="74"/>
      <c r="E53" s="79">
        <f>SUM(K16:K22)</f>
        <v>48016036.619999997</v>
      </c>
      <c r="J53" s="81"/>
      <c r="K53" s="99"/>
      <c r="N53" s="122"/>
    </row>
    <row r="54" spans="1:17" s="80" customFormat="1" x14ac:dyDescent="0.25">
      <c r="A54" s="80" t="s">
        <v>533</v>
      </c>
      <c r="C54" s="84"/>
      <c r="D54" s="85"/>
      <c r="E54" s="86">
        <f>SUM(K40:K43)</f>
        <v>11141142</v>
      </c>
      <c r="G54" s="86"/>
      <c r="J54" s="87"/>
      <c r="K54" s="90"/>
      <c r="L54" s="88"/>
      <c r="N54" s="122"/>
    </row>
    <row r="55" spans="1:17" s="80" customFormat="1" x14ac:dyDescent="0.25">
      <c r="A55" s="80" t="s">
        <v>534</v>
      </c>
      <c r="C55" s="84"/>
      <c r="D55" s="85"/>
      <c r="E55" s="86">
        <f>SUM(K44:K47)</f>
        <v>11141142</v>
      </c>
      <c r="G55" s="86"/>
      <c r="J55" s="87"/>
      <c r="K55" s="90"/>
      <c r="L55" s="88"/>
    </row>
    <row r="56" spans="1:17" s="80" customFormat="1" x14ac:dyDescent="0.25">
      <c r="C56" s="84"/>
      <c r="D56" s="85"/>
      <c r="E56" s="86"/>
      <c r="G56" s="86"/>
      <c r="J56" s="87"/>
      <c r="K56" s="90"/>
      <c r="L56" s="88"/>
    </row>
    <row r="57" spans="1:17" s="80" customFormat="1" ht="15" customHeight="1" x14ac:dyDescent="0.25">
      <c r="C57" s="84"/>
      <c r="D57" s="85"/>
      <c r="J57" s="89"/>
      <c r="K57" s="90"/>
      <c r="L57" s="88"/>
    </row>
    <row r="58" spans="1:17" s="80" customFormat="1" x14ac:dyDescent="0.25">
      <c r="A58" s="330" t="s">
        <v>416</v>
      </c>
      <c r="B58" s="330"/>
      <c r="C58" s="330"/>
      <c r="D58" s="330"/>
      <c r="E58" s="330"/>
      <c r="F58" s="330"/>
      <c r="G58" s="330"/>
      <c r="H58" s="90">
        <f>K52</f>
        <v>34312632.670000009</v>
      </c>
      <c r="I58" s="139" t="s">
        <v>417</v>
      </c>
      <c r="J58" s="91"/>
      <c r="K58" s="90"/>
      <c r="L58" s="90"/>
      <c r="M58" s="139"/>
      <c r="N58" s="139"/>
      <c r="O58" s="139"/>
      <c r="P58" s="139"/>
      <c r="Q58" s="139"/>
    </row>
    <row r="59" spans="1:17" s="80" customFormat="1" ht="30.75" customHeight="1" x14ac:dyDescent="0.25">
      <c r="A59" s="331" t="s">
        <v>437</v>
      </c>
      <c r="B59" s="331"/>
      <c r="C59" s="331"/>
      <c r="D59" s="331"/>
      <c r="E59" s="331"/>
      <c r="F59" s="331"/>
      <c r="G59" s="331"/>
      <c r="H59" s="331"/>
      <c r="I59" s="331"/>
      <c r="J59" s="331"/>
      <c r="K59" s="331"/>
      <c r="L59" s="331"/>
      <c r="M59" s="331"/>
      <c r="N59" s="331"/>
      <c r="O59" s="331"/>
      <c r="P59" s="331"/>
      <c r="Q59" s="83"/>
    </row>
    <row r="60" spans="1:17" s="80" customFormat="1" x14ac:dyDescent="0.25">
      <c r="A60" s="330" t="s">
        <v>418</v>
      </c>
      <c r="B60" s="330"/>
      <c r="C60" s="330"/>
      <c r="D60" s="330"/>
      <c r="E60" s="330"/>
      <c r="F60" s="330"/>
      <c r="G60" s="330"/>
      <c r="H60" s="330"/>
      <c r="I60" s="330"/>
      <c r="J60" s="330"/>
      <c r="K60" s="98">
        <f>K92</f>
        <v>63985285.470000006</v>
      </c>
      <c r="L60" s="90" t="s">
        <v>417</v>
      </c>
      <c r="M60" s="92">
        <f>K60*100/K49</f>
        <v>61.164996071321056</v>
      </c>
      <c r="N60" s="139" t="s">
        <v>419</v>
      </c>
      <c r="O60" s="139"/>
      <c r="P60" s="139"/>
      <c r="Q60" s="139"/>
    </row>
    <row r="61" spans="1:17" s="80" customFormat="1" x14ac:dyDescent="0.25">
      <c r="A61" s="332" t="s">
        <v>522</v>
      </c>
      <c r="B61" s="332"/>
      <c r="C61" s="332"/>
      <c r="D61" s="332"/>
      <c r="E61" s="332"/>
      <c r="F61" s="332"/>
      <c r="G61" s="332"/>
      <c r="H61" s="332"/>
      <c r="I61" s="332"/>
      <c r="J61" s="332"/>
      <c r="K61" s="98">
        <f>K93</f>
        <v>19640113.290000007</v>
      </c>
      <c r="L61" s="90" t="s">
        <v>417</v>
      </c>
      <c r="M61" s="92">
        <f>K61*100/K52</f>
        <v>57.238724521338227</v>
      </c>
      <c r="N61" s="139" t="s">
        <v>419</v>
      </c>
      <c r="O61" s="139"/>
      <c r="P61" s="139"/>
      <c r="Q61" s="139"/>
    </row>
    <row r="62" spans="1:17" s="80" customFormat="1" x14ac:dyDescent="0.25">
      <c r="A62" s="330" t="s">
        <v>420</v>
      </c>
      <c r="B62" s="330"/>
      <c r="C62" s="330"/>
      <c r="D62" s="330"/>
      <c r="E62" s="330"/>
      <c r="F62" s="330"/>
      <c r="G62" s="330"/>
      <c r="H62" s="330"/>
      <c r="I62" s="330"/>
      <c r="J62" s="330"/>
      <c r="K62" s="330"/>
      <c r="L62" s="90"/>
      <c r="M62" s="139"/>
      <c r="N62" s="139"/>
      <c r="O62" s="139"/>
      <c r="P62" s="139"/>
      <c r="Q62" s="139"/>
    </row>
    <row r="63" spans="1:17" s="80" customFormat="1" x14ac:dyDescent="0.25">
      <c r="A63" s="330" t="s">
        <v>421</v>
      </c>
      <c r="B63" s="330"/>
      <c r="C63" s="330"/>
      <c r="D63" s="330"/>
      <c r="E63" s="330"/>
      <c r="F63" s="330"/>
      <c r="G63" s="330"/>
      <c r="H63" s="330"/>
      <c r="I63" s="330"/>
      <c r="J63" s="330"/>
      <c r="K63" s="330"/>
      <c r="L63" s="330"/>
      <c r="M63" s="330"/>
      <c r="N63" s="330"/>
      <c r="O63" s="330"/>
      <c r="P63" s="330"/>
      <c r="Q63" s="139"/>
    </row>
    <row r="64" spans="1:17" s="80" customFormat="1" x14ac:dyDescent="0.25">
      <c r="A64" s="330" t="s">
        <v>422</v>
      </c>
      <c r="B64" s="330"/>
      <c r="C64" s="330"/>
      <c r="D64" s="330"/>
      <c r="E64" s="330"/>
      <c r="F64" s="330"/>
      <c r="G64" s="330"/>
      <c r="H64" s="330"/>
      <c r="I64" s="330"/>
      <c r="J64" s="330"/>
      <c r="K64" s="330"/>
      <c r="L64" s="90"/>
      <c r="M64" s="139"/>
      <c r="N64" s="139"/>
      <c r="O64" s="139"/>
      <c r="P64" s="139"/>
      <c r="Q64" s="139"/>
    </row>
    <row r="65" spans="1:17" s="80" customFormat="1" x14ac:dyDescent="0.25">
      <c r="A65" s="330" t="s">
        <v>423</v>
      </c>
      <c r="B65" s="330"/>
      <c r="C65" s="330"/>
      <c r="D65" s="330"/>
      <c r="E65" s="330"/>
      <c r="F65" s="330"/>
      <c r="G65" s="330"/>
      <c r="H65" s="330"/>
      <c r="I65" s="330"/>
      <c r="J65" s="330"/>
      <c r="K65" s="330"/>
      <c r="L65" s="330"/>
      <c r="M65" s="330"/>
      <c r="N65" s="330"/>
      <c r="O65" s="330"/>
      <c r="P65" s="330"/>
      <c r="Q65" s="139"/>
    </row>
    <row r="66" spans="1:17" s="80" customFormat="1" x14ac:dyDescent="0.25">
      <c r="C66" s="84"/>
      <c r="D66" s="85"/>
      <c r="J66" s="89"/>
      <c r="K66" s="90"/>
      <c r="L66" s="88"/>
    </row>
    <row r="67" spans="1:17" s="80" customFormat="1" x14ac:dyDescent="0.25">
      <c r="A67" s="333" t="s">
        <v>0</v>
      </c>
      <c r="B67" s="336" t="s">
        <v>407</v>
      </c>
      <c r="C67" s="326" t="s">
        <v>408</v>
      </c>
      <c r="D67" s="339" t="s">
        <v>3</v>
      </c>
      <c r="E67" s="340"/>
      <c r="F67" s="340"/>
      <c r="G67" s="340"/>
      <c r="H67" s="340"/>
      <c r="I67" s="340"/>
      <c r="J67" s="340"/>
      <c r="K67" s="340"/>
      <c r="L67" s="340"/>
      <c r="M67" s="341"/>
      <c r="N67" s="333" t="s">
        <v>4</v>
      </c>
      <c r="O67" s="333" t="s">
        <v>5</v>
      </c>
      <c r="P67" s="324" t="s">
        <v>400</v>
      </c>
      <c r="Q67" s="324" t="s">
        <v>412</v>
      </c>
    </row>
    <row r="68" spans="1:17" s="80" customFormat="1" ht="42" customHeight="1" x14ac:dyDescent="0.25">
      <c r="A68" s="334"/>
      <c r="B68" s="337"/>
      <c r="C68" s="327"/>
      <c r="D68" s="333" t="s">
        <v>6</v>
      </c>
      <c r="E68" s="333" t="s">
        <v>401</v>
      </c>
      <c r="F68" s="339" t="s">
        <v>402</v>
      </c>
      <c r="G68" s="341"/>
      <c r="H68" s="333" t="s">
        <v>9</v>
      </c>
      <c r="I68" s="339" t="s">
        <v>403</v>
      </c>
      <c r="J68" s="341"/>
      <c r="K68" s="342" t="s">
        <v>410</v>
      </c>
      <c r="L68" s="339" t="s">
        <v>12</v>
      </c>
      <c r="M68" s="341"/>
      <c r="N68" s="334"/>
      <c r="O68" s="335"/>
      <c r="P68" s="324"/>
      <c r="Q68" s="324"/>
    </row>
    <row r="69" spans="1:17" s="80" customFormat="1" ht="98.45" customHeight="1" x14ac:dyDescent="0.25">
      <c r="A69" s="335"/>
      <c r="B69" s="338"/>
      <c r="C69" s="328"/>
      <c r="D69" s="335"/>
      <c r="E69" s="335"/>
      <c r="F69" s="138" t="s">
        <v>14</v>
      </c>
      <c r="G69" s="138" t="s">
        <v>15</v>
      </c>
      <c r="H69" s="335"/>
      <c r="I69" s="138" t="s">
        <v>16</v>
      </c>
      <c r="J69" s="138" t="s">
        <v>15</v>
      </c>
      <c r="K69" s="343"/>
      <c r="L69" s="138" t="s">
        <v>404</v>
      </c>
      <c r="M69" s="138" t="s">
        <v>405</v>
      </c>
      <c r="N69" s="335"/>
      <c r="O69" s="138" t="s">
        <v>19</v>
      </c>
      <c r="P69" s="324"/>
      <c r="Q69" s="324"/>
    </row>
    <row r="70" spans="1:17" s="80" customFormat="1" x14ac:dyDescent="0.25">
      <c r="A70" s="66">
        <v>1</v>
      </c>
      <c r="B70" s="67">
        <v>2</v>
      </c>
      <c r="C70" s="68" t="s">
        <v>409</v>
      </c>
      <c r="D70" s="66">
        <v>4</v>
      </c>
      <c r="E70" s="66">
        <v>5</v>
      </c>
      <c r="F70" s="66">
        <v>6</v>
      </c>
      <c r="G70" s="66">
        <v>7</v>
      </c>
      <c r="H70" s="66">
        <v>8</v>
      </c>
      <c r="I70" s="66">
        <v>9</v>
      </c>
      <c r="J70" s="66">
        <v>10</v>
      </c>
      <c r="K70" s="97">
        <v>11</v>
      </c>
      <c r="L70" s="66">
        <v>12</v>
      </c>
      <c r="M70" s="66">
        <v>13</v>
      </c>
      <c r="N70" s="66">
        <v>14</v>
      </c>
      <c r="O70" s="66">
        <v>15</v>
      </c>
      <c r="P70" s="66">
        <v>16</v>
      </c>
      <c r="Q70" s="93">
        <v>17</v>
      </c>
    </row>
    <row r="71" spans="1:17" s="80" customFormat="1" ht="71.25" x14ac:dyDescent="0.25">
      <c r="A71" s="66">
        <v>3</v>
      </c>
      <c r="B71" s="61" t="s">
        <v>476</v>
      </c>
      <c r="C71" s="61" t="s">
        <v>480</v>
      </c>
      <c r="D71" s="167" t="s">
        <v>487</v>
      </c>
      <c r="E71" s="110" t="s">
        <v>451</v>
      </c>
      <c r="F71" s="61">
        <v>839</v>
      </c>
      <c r="G71" s="61" t="s">
        <v>452</v>
      </c>
      <c r="H71" s="61" t="s">
        <v>453</v>
      </c>
      <c r="I71" s="61">
        <v>4000000000</v>
      </c>
      <c r="J71" s="61" t="s">
        <v>406</v>
      </c>
      <c r="K71" s="103">
        <v>5999857</v>
      </c>
      <c r="L71" s="105">
        <v>45992</v>
      </c>
      <c r="M71" s="105">
        <v>47088</v>
      </c>
      <c r="N71" s="61" t="s">
        <v>472</v>
      </c>
      <c r="O71" s="61" t="s">
        <v>390</v>
      </c>
      <c r="P71" s="61" t="s">
        <v>479</v>
      </c>
      <c r="Q71" s="61" t="s">
        <v>413</v>
      </c>
    </row>
    <row r="72" spans="1:17" s="80" customFormat="1" ht="57" x14ac:dyDescent="0.25">
      <c r="A72" s="66">
        <v>5</v>
      </c>
      <c r="B72" s="61" t="s">
        <v>495</v>
      </c>
      <c r="C72" s="61" t="s">
        <v>494</v>
      </c>
      <c r="D72" s="167" t="s">
        <v>493</v>
      </c>
      <c r="E72" s="108" t="s">
        <v>451</v>
      </c>
      <c r="F72" s="108">
        <v>839</v>
      </c>
      <c r="G72" s="108" t="s">
        <v>452</v>
      </c>
      <c r="H72" s="108" t="s">
        <v>453</v>
      </c>
      <c r="I72" s="108">
        <v>4000000000</v>
      </c>
      <c r="J72" s="108" t="s">
        <v>406</v>
      </c>
      <c r="K72" s="116">
        <v>20063031.18</v>
      </c>
      <c r="L72" s="113">
        <v>45992</v>
      </c>
      <c r="M72" s="113">
        <v>46783</v>
      </c>
      <c r="N72" s="102" t="s">
        <v>473</v>
      </c>
      <c r="O72" s="61" t="s">
        <v>390</v>
      </c>
      <c r="P72" s="61" t="s">
        <v>450</v>
      </c>
      <c r="Q72" s="106" t="s">
        <v>413</v>
      </c>
    </row>
    <row r="73" spans="1:17" s="80" customFormat="1" ht="57" x14ac:dyDescent="0.25">
      <c r="A73" s="66">
        <v>10</v>
      </c>
      <c r="B73" s="160" t="s">
        <v>500</v>
      </c>
      <c r="C73" s="161" t="s">
        <v>501</v>
      </c>
      <c r="D73" s="157" t="s">
        <v>499</v>
      </c>
      <c r="E73" s="61" t="s">
        <v>429</v>
      </c>
      <c r="F73" s="61">
        <v>876</v>
      </c>
      <c r="G73" s="61" t="s">
        <v>428</v>
      </c>
      <c r="H73" s="136">
        <v>521</v>
      </c>
      <c r="I73" s="61">
        <v>4000000000</v>
      </c>
      <c r="J73" s="61" t="s">
        <v>406</v>
      </c>
      <c r="K73" s="158">
        <v>2282920</v>
      </c>
      <c r="L73" s="113">
        <v>46023</v>
      </c>
      <c r="M73" s="113">
        <v>46357</v>
      </c>
      <c r="N73" s="110" t="s">
        <v>497</v>
      </c>
      <c r="O73" s="110" t="s">
        <v>390</v>
      </c>
      <c r="P73" s="110" t="s">
        <v>479</v>
      </c>
      <c r="Q73" s="61" t="s">
        <v>413</v>
      </c>
    </row>
    <row r="74" spans="1:17" s="80" customFormat="1" ht="57" x14ac:dyDescent="0.25">
      <c r="A74" s="66">
        <v>11</v>
      </c>
      <c r="B74" s="72" t="s">
        <v>448</v>
      </c>
      <c r="C74" s="72" t="s">
        <v>449</v>
      </c>
      <c r="D74" s="157" t="s">
        <v>447</v>
      </c>
      <c r="E74" s="110" t="s">
        <v>429</v>
      </c>
      <c r="F74" s="69">
        <v>728</v>
      </c>
      <c r="G74" s="69" t="s">
        <v>458</v>
      </c>
      <c r="H74" s="108">
        <v>2000</v>
      </c>
      <c r="I74" s="108">
        <v>4000000000</v>
      </c>
      <c r="J74" s="108" t="s">
        <v>406</v>
      </c>
      <c r="K74" s="162">
        <v>550000</v>
      </c>
      <c r="L74" s="114">
        <v>46023</v>
      </c>
      <c r="M74" s="113">
        <v>46357</v>
      </c>
      <c r="N74" s="110" t="s">
        <v>497</v>
      </c>
      <c r="O74" s="110" t="s">
        <v>390</v>
      </c>
      <c r="P74" s="110" t="s">
        <v>479</v>
      </c>
      <c r="Q74" s="61" t="s">
        <v>413</v>
      </c>
    </row>
    <row r="75" spans="1:17" s="80" customFormat="1" ht="99.75" x14ac:dyDescent="0.25">
      <c r="A75" s="66">
        <v>12</v>
      </c>
      <c r="B75" s="126" t="s">
        <v>468</v>
      </c>
      <c r="C75" s="131" t="s">
        <v>510</v>
      </c>
      <c r="D75" s="169" t="s">
        <v>509</v>
      </c>
      <c r="E75" s="61" t="s">
        <v>429</v>
      </c>
      <c r="F75" s="61">
        <v>876</v>
      </c>
      <c r="G75" s="61" t="s">
        <v>428</v>
      </c>
      <c r="H75" s="157">
        <v>2324</v>
      </c>
      <c r="I75" s="110">
        <v>4000000000</v>
      </c>
      <c r="J75" s="110" t="s">
        <v>406</v>
      </c>
      <c r="K75" s="163">
        <v>1425400</v>
      </c>
      <c r="L75" s="120">
        <v>46023</v>
      </c>
      <c r="M75" s="113">
        <v>46357</v>
      </c>
      <c r="N75" s="119" t="s">
        <v>497</v>
      </c>
      <c r="O75" s="119" t="s">
        <v>390</v>
      </c>
      <c r="P75" s="119" t="s">
        <v>479</v>
      </c>
      <c r="Q75" s="110" t="s">
        <v>413</v>
      </c>
    </row>
    <row r="76" spans="1:17" s="94" customFormat="1" ht="57" x14ac:dyDescent="0.25">
      <c r="A76" s="66">
        <v>13</v>
      </c>
      <c r="B76" s="72" t="s">
        <v>425</v>
      </c>
      <c r="C76" s="72" t="s">
        <v>512</v>
      </c>
      <c r="D76" s="157" t="s">
        <v>502</v>
      </c>
      <c r="E76" s="61" t="s">
        <v>429</v>
      </c>
      <c r="F76" s="61">
        <v>876</v>
      </c>
      <c r="G76" s="61" t="s">
        <v>428</v>
      </c>
      <c r="H76" s="157">
        <v>260</v>
      </c>
      <c r="I76" s="110">
        <v>4000000000</v>
      </c>
      <c r="J76" s="110" t="s">
        <v>406</v>
      </c>
      <c r="K76" s="163">
        <v>632612</v>
      </c>
      <c r="L76" s="113">
        <v>46054</v>
      </c>
      <c r="M76" s="113">
        <v>46357</v>
      </c>
      <c r="N76" s="110" t="s">
        <v>497</v>
      </c>
      <c r="O76" s="110" t="s">
        <v>390</v>
      </c>
      <c r="P76" s="110" t="s">
        <v>479</v>
      </c>
      <c r="Q76" s="110" t="s">
        <v>413</v>
      </c>
    </row>
    <row r="77" spans="1:17" ht="57" x14ac:dyDescent="0.25">
      <c r="A77" s="66">
        <v>14</v>
      </c>
      <c r="B77" s="72" t="s">
        <v>511</v>
      </c>
      <c r="C77" s="72" t="s">
        <v>513</v>
      </c>
      <c r="D77" s="157" t="s">
        <v>503</v>
      </c>
      <c r="E77" s="61" t="s">
        <v>429</v>
      </c>
      <c r="F77" s="61">
        <v>876</v>
      </c>
      <c r="G77" s="61" t="s">
        <v>428</v>
      </c>
      <c r="H77" s="157">
        <v>16109</v>
      </c>
      <c r="I77" s="110">
        <v>4000000000</v>
      </c>
      <c r="J77" s="110" t="s">
        <v>406</v>
      </c>
      <c r="K77" s="163">
        <v>276730</v>
      </c>
      <c r="L77" s="113">
        <v>46054</v>
      </c>
      <c r="M77" s="113">
        <v>46357</v>
      </c>
      <c r="N77" s="110" t="s">
        <v>497</v>
      </c>
      <c r="O77" s="110" t="s">
        <v>390</v>
      </c>
      <c r="P77" s="110" t="s">
        <v>479</v>
      </c>
      <c r="Q77" s="110" t="s">
        <v>413</v>
      </c>
    </row>
    <row r="78" spans="1:17" ht="57" x14ac:dyDescent="0.25">
      <c r="A78" s="66">
        <v>15</v>
      </c>
      <c r="B78" s="159" t="s">
        <v>515</v>
      </c>
      <c r="C78" s="142" t="s">
        <v>514</v>
      </c>
      <c r="D78" s="157" t="s">
        <v>504</v>
      </c>
      <c r="E78" s="61" t="s">
        <v>429</v>
      </c>
      <c r="F78" s="61">
        <v>876</v>
      </c>
      <c r="G78" s="61" t="s">
        <v>428</v>
      </c>
      <c r="H78" s="157">
        <v>99</v>
      </c>
      <c r="I78" s="110">
        <v>4000000000</v>
      </c>
      <c r="J78" s="110" t="s">
        <v>406</v>
      </c>
      <c r="K78" s="163">
        <v>4591300</v>
      </c>
      <c r="L78" s="113">
        <v>46054</v>
      </c>
      <c r="M78" s="113">
        <v>46357</v>
      </c>
      <c r="N78" s="110" t="s">
        <v>497</v>
      </c>
      <c r="O78" s="110" t="s">
        <v>390</v>
      </c>
      <c r="P78" s="110" t="s">
        <v>479</v>
      </c>
      <c r="Q78" s="110" t="s">
        <v>413</v>
      </c>
    </row>
    <row r="79" spans="1:17" ht="57" x14ac:dyDescent="0.25">
      <c r="A79" s="66">
        <v>16</v>
      </c>
      <c r="B79" s="108" t="s">
        <v>464</v>
      </c>
      <c r="C79" s="108" t="s">
        <v>465</v>
      </c>
      <c r="D79" s="157" t="s">
        <v>505</v>
      </c>
      <c r="E79" s="61" t="s">
        <v>429</v>
      </c>
      <c r="F79" s="110">
        <v>796</v>
      </c>
      <c r="G79" s="110" t="s">
        <v>52</v>
      </c>
      <c r="H79" s="157">
        <v>40</v>
      </c>
      <c r="I79" s="110">
        <v>4000000000</v>
      </c>
      <c r="J79" s="110" t="s">
        <v>406</v>
      </c>
      <c r="K79" s="163">
        <v>684030</v>
      </c>
      <c r="L79" s="113">
        <v>46054</v>
      </c>
      <c r="M79" s="113">
        <v>46357</v>
      </c>
      <c r="N79" s="110" t="s">
        <v>497</v>
      </c>
      <c r="O79" s="110" t="s">
        <v>390</v>
      </c>
      <c r="P79" s="110" t="s">
        <v>479</v>
      </c>
      <c r="Q79" s="110" t="s">
        <v>413</v>
      </c>
    </row>
    <row r="80" spans="1:17" ht="57" x14ac:dyDescent="0.25">
      <c r="A80" s="66">
        <v>17</v>
      </c>
      <c r="B80" s="72" t="s">
        <v>427</v>
      </c>
      <c r="C80" s="72" t="s">
        <v>516</v>
      </c>
      <c r="D80" s="157" t="s">
        <v>506</v>
      </c>
      <c r="E80" s="61" t="s">
        <v>429</v>
      </c>
      <c r="F80" s="110">
        <v>796</v>
      </c>
      <c r="G80" s="110" t="s">
        <v>52</v>
      </c>
      <c r="H80" s="157">
        <v>55</v>
      </c>
      <c r="I80" s="110">
        <v>4000000000</v>
      </c>
      <c r="J80" s="110" t="s">
        <v>406</v>
      </c>
      <c r="K80" s="163">
        <v>1780511.45</v>
      </c>
      <c r="L80" s="113">
        <v>46054</v>
      </c>
      <c r="M80" s="113">
        <v>46357</v>
      </c>
      <c r="N80" s="110" t="s">
        <v>497</v>
      </c>
      <c r="O80" s="110" t="s">
        <v>390</v>
      </c>
      <c r="P80" s="110" t="s">
        <v>479</v>
      </c>
      <c r="Q80" s="110" t="s">
        <v>413</v>
      </c>
    </row>
    <row r="81" spans="1:17" ht="57" x14ac:dyDescent="0.25">
      <c r="A81" s="66">
        <v>18</v>
      </c>
      <c r="B81" s="71" t="s">
        <v>457</v>
      </c>
      <c r="C81" s="71" t="s">
        <v>517</v>
      </c>
      <c r="D81" s="157" t="s">
        <v>507</v>
      </c>
      <c r="E81" s="61" t="s">
        <v>429</v>
      </c>
      <c r="F81" s="110">
        <v>796</v>
      </c>
      <c r="G81" s="110" t="s">
        <v>52</v>
      </c>
      <c r="H81" s="157">
        <v>3980</v>
      </c>
      <c r="I81" s="110">
        <v>4000000000</v>
      </c>
      <c r="J81" s="110" t="s">
        <v>406</v>
      </c>
      <c r="K81" s="163">
        <v>2860625</v>
      </c>
      <c r="L81" s="113">
        <v>46054</v>
      </c>
      <c r="M81" s="113">
        <v>46357</v>
      </c>
      <c r="N81" s="110" t="s">
        <v>497</v>
      </c>
      <c r="O81" s="110" t="s">
        <v>390</v>
      </c>
      <c r="P81" s="110" t="s">
        <v>479</v>
      </c>
      <c r="Q81" s="110" t="s">
        <v>413</v>
      </c>
    </row>
    <row r="82" spans="1:17" ht="57" x14ac:dyDescent="0.25">
      <c r="A82" s="66">
        <v>19</v>
      </c>
      <c r="B82" s="72" t="s">
        <v>427</v>
      </c>
      <c r="C82" s="72" t="s">
        <v>516</v>
      </c>
      <c r="D82" s="157" t="s">
        <v>508</v>
      </c>
      <c r="E82" s="61" t="s">
        <v>429</v>
      </c>
      <c r="F82" s="61">
        <v>876</v>
      </c>
      <c r="G82" s="61" t="s">
        <v>428</v>
      </c>
      <c r="H82" s="157">
        <v>3957</v>
      </c>
      <c r="I82" s="110">
        <v>4000000000</v>
      </c>
      <c r="J82" s="110" t="s">
        <v>406</v>
      </c>
      <c r="K82" s="163">
        <v>1690984.84</v>
      </c>
      <c r="L82" s="113">
        <v>46054</v>
      </c>
      <c r="M82" s="113">
        <v>46357</v>
      </c>
      <c r="N82" s="110" t="s">
        <v>497</v>
      </c>
      <c r="O82" s="110" t="s">
        <v>390</v>
      </c>
      <c r="P82" s="110" t="s">
        <v>479</v>
      </c>
      <c r="Q82" s="110" t="s">
        <v>413</v>
      </c>
    </row>
    <row r="83" spans="1:17" ht="57" x14ac:dyDescent="0.25">
      <c r="A83" s="66">
        <v>23</v>
      </c>
      <c r="B83" s="61" t="s">
        <v>483</v>
      </c>
      <c r="C83" s="130" t="s">
        <v>484</v>
      </c>
      <c r="D83" s="61" t="s">
        <v>485</v>
      </c>
      <c r="E83" s="61" t="s">
        <v>451</v>
      </c>
      <c r="F83" s="110">
        <v>839</v>
      </c>
      <c r="G83" s="110" t="s">
        <v>477</v>
      </c>
      <c r="H83" s="110">
        <v>1</v>
      </c>
      <c r="I83" s="110">
        <v>4000000000</v>
      </c>
      <c r="J83" s="110" t="s">
        <v>406</v>
      </c>
      <c r="K83" s="115">
        <v>240000</v>
      </c>
      <c r="L83" s="70">
        <v>46327</v>
      </c>
      <c r="M83" s="113">
        <v>46722</v>
      </c>
      <c r="N83" s="110" t="s">
        <v>478</v>
      </c>
      <c r="O83" s="110" t="s">
        <v>390</v>
      </c>
      <c r="P83" s="110" t="s">
        <v>479</v>
      </c>
      <c r="Q83" s="110" t="s">
        <v>413</v>
      </c>
    </row>
    <row r="84" spans="1:17" ht="57" x14ac:dyDescent="0.25">
      <c r="A84" s="66">
        <v>24</v>
      </c>
      <c r="B84" s="104" t="s">
        <v>483</v>
      </c>
      <c r="C84" s="135" t="s">
        <v>484</v>
      </c>
      <c r="D84" s="108" t="s">
        <v>486</v>
      </c>
      <c r="E84" s="104" t="s">
        <v>451</v>
      </c>
      <c r="F84" s="108">
        <v>839</v>
      </c>
      <c r="G84" s="108" t="s">
        <v>477</v>
      </c>
      <c r="H84" s="108">
        <v>1</v>
      </c>
      <c r="I84" s="108">
        <v>4000000000</v>
      </c>
      <c r="J84" s="108" t="s">
        <v>406</v>
      </c>
      <c r="K84" s="112">
        <v>2625000</v>
      </c>
      <c r="L84" s="114">
        <v>46327</v>
      </c>
      <c r="M84" s="114">
        <v>46722</v>
      </c>
      <c r="N84" s="108" t="s">
        <v>478</v>
      </c>
      <c r="O84" s="108" t="s">
        <v>390</v>
      </c>
      <c r="P84" s="108" t="s">
        <v>479</v>
      </c>
      <c r="Q84" s="108" t="s">
        <v>413</v>
      </c>
    </row>
    <row r="85" spans="1:17" ht="42.75" x14ac:dyDescent="0.25">
      <c r="A85" s="66">
        <v>25</v>
      </c>
      <c r="B85" s="148" t="s">
        <v>427</v>
      </c>
      <c r="C85" s="148" t="s">
        <v>427</v>
      </c>
      <c r="D85" s="149" t="s">
        <v>432</v>
      </c>
      <c r="E85" s="150" t="s">
        <v>429</v>
      </c>
      <c r="F85" s="150">
        <v>876</v>
      </c>
      <c r="G85" s="150" t="s">
        <v>428</v>
      </c>
      <c r="H85" s="151">
        <v>978</v>
      </c>
      <c r="I85" s="150">
        <v>4000000000</v>
      </c>
      <c r="J85" s="150" t="s">
        <v>406</v>
      </c>
      <c r="K85" s="152">
        <v>2000000</v>
      </c>
      <c r="L85" s="153">
        <v>46388</v>
      </c>
      <c r="M85" s="153">
        <v>46752</v>
      </c>
      <c r="N85" s="150" t="s">
        <v>436</v>
      </c>
      <c r="O85" s="150" t="s">
        <v>434</v>
      </c>
      <c r="P85" s="150" t="s">
        <v>450</v>
      </c>
      <c r="Q85" s="154" t="s">
        <v>413</v>
      </c>
    </row>
    <row r="86" spans="1:17" ht="42.75" x14ac:dyDescent="0.25">
      <c r="A86" s="66">
        <v>26</v>
      </c>
      <c r="B86" s="148" t="s">
        <v>425</v>
      </c>
      <c r="C86" s="148" t="s">
        <v>426</v>
      </c>
      <c r="D86" s="149" t="s">
        <v>430</v>
      </c>
      <c r="E86" s="149" t="s">
        <v>429</v>
      </c>
      <c r="F86" s="150">
        <v>796</v>
      </c>
      <c r="G86" s="149" t="s">
        <v>415</v>
      </c>
      <c r="H86" s="150">
        <v>271</v>
      </c>
      <c r="I86" s="150">
        <v>4000000000</v>
      </c>
      <c r="J86" s="150" t="s">
        <v>406</v>
      </c>
      <c r="K86" s="152">
        <v>6235020</v>
      </c>
      <c r="L86" s="153">
        <v>46388</v>
      </c>
      <c r="M86" s="153">
        <v>46752</v>
      </c>
      <c r="N86" s="150" t="s">
        <v>436</v>
      </c>
      <c r="O86" s="150" t="s">
        <v>434</v>
      </c>
      <c r="P86" s="150" t="s">
        <v>450</v>
      </c>
      <c r="Q86" s="154" t="s">
        <v>413</v>
      </c>
    </row>
    <row r="87" spans="1:17" ht="42.75" x14ac:dyDescent="0.25">
      <c r="A87" s="66">
        <v>27</v>
      </c>
      <c r="B87" s="155" t="s">
        <v>443</v>
      </c>
      <c r="C87" s="155" t="s">
        <v>444</v>
      </c>
      <c r="D87" s="149" t="s">
        <v>442</v>
      </c>
      <c r="E87" s="149" t="s">
        <v>429</v>
      </c>
      <c r="F87" s="150">
        <v>796</v>
      </c>
      <c r="G87" s="149" t="s">
        <v>415</v>
      </c>
      <c r="H87" s="151">
        <v>826</v>
      </c>
      <c r="I87" s="150">
        <v>4000000000</v>
      </c>
      <c r="J87" s="150" t="s">
        <v>406</v>
      </c>
      <c r="K87" s="152">
        <v>906122</v>
      </c>
      <c r="L87" s="153">
        <v>46419</v>
      </c>
      <c r="M87" s="153">
        <v>46752</v>
      </c>
      <c r="N87" s="150" t="s">
        <v>436</v>
      </c>
      <c r="O87" s="150" t="s">
        <v>434</v>
      </c>
      <c r="P87" s="150" t="s">
        <v>450</v>
      </c>
      <c r="Q87" s="154" t="s">
        <v>413</v>
      </c>
    </row>
    <row r="88" spans="1:17" ht="42.75" x14ac:dyDescent="0.25">
      <c r="A88" s="66">
        <v>29</v>
      </c>
      <c r="B88" s="148" t="s">
        <v>427</v>
      </c>
      <c r="C88" s="148" t="s">
        <v>427</v>
      </c>
      <c r="D88" s="149" t="s">
        <v>432</v>
      </c>
      <c r="E88" s="150" t="s">
        <v>429</v>
      </c>
      <c r="F88" s="150">
        <v>876</v>
      </c>
      <c r="G88" s="150" t="s">
        <v>428</v>
      </c>
      <c r="H88" s="151">
        <v>978</v>
      </c>
      <c r="I88" s="150">
        <v>4000000000</v>
      </c>
      <c r="J88" s="150" t="s">
        <v>406</v>
      </c>
      <c r="K88" s="152">
        <v>2000000</v>
      </c>
      <c r="L88" s="153">
        <v>46753</v>
      </c>
      <c r="M88" s="153">
        <v>47118</v>
      </c>
      <c r="N88" s="150" t="s">
        <v>436</v>
      </c>
      <c r="O88" s="150" t="s">
        <v>434</v>
      </c>
      <c r="P88" s="150" t="s">
        <v>450</v>
      </c>
      <c r="Q88" s="154" t="s">
        <v>413</v>
      </c>
    </row>
    <row r="89" spans="1:17" ht="42.75" x14ac:dyDescent="0.25">
      <c r="A89" s="66">
        <v>30</v>
      </c>
      <c r="B89" s="148" t="s">
        <v>425</v>
      </c>
      <c r="C89" s="148" t="s">
        <v>426</v>
      </c>
      <c r="D89" s="149" t="s">
        <v>430</v>
      </c>
      <c r="E89" s="149" t="s">
        <v>429</v>
      </c>
      <c r="F89" s="150">
        <v>796</v>
      </c>
      <c r="G89" s="149" t="s">
        <v>415</v>
      </c>
      <c r="H89" s="151">
        <v>271</v>
      </c>
      <c r="I89" s="150">
        <v>4000000000</v>
      </c>
      <c r="J89" s="150" t="s">
        <v>406</v>
      </c>
      <c r="K89" s="152">
        <v>6235020</v>
      </c>
      <c r="L89" s="153">
        <v>46753</v>
      </c>
      <c r="M89" s="153">
        <v>47118</v>
      </c>
      <c r="N89" s="150" t="s">
        <v>436</v>
      </c>
      <c r="O89" s="150" t="s">
        <v>434</v>
      </c>
      <c r="P89" s="150" t="s">
        <v>450</v>
      </c>
      <c r="Q89" s="154" t="s">
        <v>413</v>
      </c>
    </row>
    <row r="90" spans="1:17" ht="42.75" x14ac:dyDescent="0.25">
      <c r="A90" s="66">
        <v>31</v>
      </c>
      <c r="B90" s="155" t="s">
        <v>443</v>
      </c>
      <c r="C90" s="155" t="s">
        <v>444</v>
      </c>
      <c r="D90" s="149" t="s">
        <v>442</v>
      </c>
      <c r="E90" s="149" t="s">
        <v>429</v>
      </c>
      <c r="F90" s="150">
        <v>796</v>
      </c>
      <c r="G90" s="149" t="s">
        <v>415</v>
      </c>
      <c r="H90" s="151">
        <v>826</v>
      </c>
      <c r="I90" s="150">
        <v>4000000000</v>
      </c>
      <c r="J90" s="150" t="s">
        <v>406</v>
      </c>
      <c r="K90" s="152">
        <v>906122</v>
      </c>
      <c r="L90" s="153">
        <v>46784</v>
      </c>
      <c r="M90" s="153">
        <v>47118</v>
      </c>
      <c r="N90" s="150" t="s">
        <v>436</v>
      </c>
      <c r="O90" s="150" t="s">
        <v>434</v>
      </c>
      <c r="P90" s="150" t="s">
        <v>450</v>
      </c>
      <c r="Q90" s="154" t="s">
        <v>413</v>
      </c>
    </row>
    <row r="91" spans="1:17" x14ac:dyDescent="0.25">
      <c r="A91" s="121"/>
      <c r="B91" s="145"/>
      <c r="C91" s="145"/>
      <c r="D91" s="123"/>
      <c r="E91" s="123"/>
      <c r="F91" s="123"/>
      <c r="G91" s="123"/>
      <c r="H91" s="123"/>
      <c r="I91" s="123"/>
      <c r="J91" s="123"/>
      <c r="K91" s="146"/>
      <c r="L91" s="125"/>
      <c r="M91" s="125"/>
      <c r="N91" s="123"/>
      <c r="O91" s="123"/>
      <c r="P91" s="123"/>
      <c r="Q91" s="123"/>
    </row>
    <row r="92" spans="1:17" x14ac:dyDescent="0.25">
      <c r="A92" s="80"/>
      <c r="B92" s="80"/>
      <c r="C92" s="84"/>
      <c r="D92" s="85"/>
      <c r="E92" s="80"/>
      <c r="F92" s="80"/>
      <c r="G92" s="80"/>
      <c r="H92" s="80"/>
      <c r="I92" s="80"/>
      <c r="J92" s="101" t="s">
        <v>424</v>
      </c>
      <c r="K92" s="98">
        <f>SUM(K71:K90)</f>
        <v>63985285.470000006</v>
      </c>
      <c r="L92" s="88"/>
      <c r="M92" s="80"/>
      <c r="N92" s="80"/>
      <c r="O92" s="80"/>
      <c r="P92" s="80"/>
      <c r="Q92" s="80"/>
    </row>
    <row r="93" spans="1:17" x14ac:dyDescent="0.25">
      <c r="A93" s="80" t="s">
        <v>527</v>
      </c>
      <c r="B93" s="64"/>
      <c r="C93" s="74"/>
      <c r="D93" s="75"/>
      <c r="E93" s="79">
        <f>SUM(K71:K72)</f>
        <v>26062888.18</v>
      </c>
      <c r="G93" s="79"/>
      <c r="I93" s="79"/>
      <c r="J93" s="100" t="s">
        <v>445</v>
      </c>
      <c r="K93" s="99">
        <f>K92-E93-E94-E95</f>
        <v>19640113.290000007</v>
      </c>
      <c r="L93" s="76"/>
    </row>
    <row r="94" spans="1:17" x14ac:dyDescent="0.25">
      <c r="A94" s="80" t="s">
        <v>446</v>
      </c>
      <c r="B94" s="64"/>
      <c r="C94" s="74"/>
      <c r="D94" s="75"/>
      <c r="E94" s="79">
        <f>SUM(K85:K87)</f>
        <v>9141142</v>
      </c>
      <c r="G94" s="79"/>
      <c r="I94" s="79"/>
      <c r="J94" s="87"/>
      <c r="L94" s="76"/>
    </row>
    <row r="95" spans="1:17" x14ac:dyDescent="0.25">
      <c r="A95" s="80" t="s">
        <v>523</v>
      </c>
      <c r="B95" s="64"/>
      <c r="C95" s="74"/>
      <c r="D95" s="75"/>
      <c r="E95" s="79">
        <f>SUM(K88:K90)</f>
        <v>9141142</v>
      </c>
      <c r="G95" s="79"/>
      <c r="I95" s="79"/>
      <c r="J95" s="87"/>
      <c r="L95" s="76"/>
    </row>
    <row r="96" spans="1:17" x14ac:dyDescent="0.25">
      <c r="A96" s="80"/>
      <c r="B96" s="64"/>
      <c r="C96" s="74"/>
      <c r="D96" s="75"/>
      <c r="E96" s="79"/>
      <c r="G96" s="79"/>
      <c r="I96" s="79"/>
      <c r="J96" s="87"/>
      <c r="L96" s="76"/>
    </row>
    <row r="97" spans="1:17" x14ac:dyDescent="0.25">
      <c r="A97" s="139"/>
      <c r="B97" s="63"/>
      <c r="C97" s="74"/>
      <c r="E97" s="82"/>
      <c r="J97" s="78"/>
      <c r="L97" s="76"/>
    </row>
    <row r="98" spans="1:17" x14ac:dyDescent="0.25">
      <c r="A98" s="139"/>
      <c r="B98" s="63"/>
      <c r="C98" s="74"/>
      <c r="J98" s="78"/>
      <c r="L98" s="76"/>
    </row>
    <row r="99" spans="1:17" x14ac:dyDescent="0.25">
      <c r="A99" s="139"/>
      <c r="B99" s="63"/>
      <c r="C99" s="74"/>
      <c r="J99" s="78"/>
      <c r="L99" s="76"/>
    </row>
    <row r="100" spans="1:17" s="132" customFormat="1" ht="15" x14ac:dyDescent="0.25">
      <c r="A100" s="80"/>
      <c r="B100" s="64"/>
      <c r="C100" s="74"/>
      <c r="D100" s="75"/>
      <c r="E100" s="64"/>
      <c r="F100" s="64"/>
      <c r="G100" s="64"/>
      <c r="H100" s="64"/>
      <c r="I100" s="64"/>
      <c r="J100" s="78"/>
      <c r="K100" s="96"/>
      <c r="L100" s="76"/>
      <c r="M100" s="64"/>
      <c r="N100" s="64"/>
      <c r="O100" s="64"/>
      <c r="P100" s="64"/>
      <c r="Q100" s="64"/>
    </row>
    <row r="101" spans="1:17" s="132" customFormat="1" ht="26.25" customHeight="1" x14ac:dyDescent="0.2">
      <c r="B101" s="164" t="s">
        <v>518</v>
      </c>
      <c r="C101" s="133"/>
      <c r="K101" s="134"/>
      <c r="L101" s="132" t="s">
        <v>520</v>
      </c>
    </row>
    <row r="102" spans="1:17" ht="15" x14ac:dyDescent="0.2">
      <c r="A102" s="132"/>
      <c r="B102" s="164" t="s">
        <v>519</v>
      </c>
      <c r="C102" s="133"/>
      <c r="D102" s="132"/>
      <c r="E102" s="132"/>
      <c r="F102" s="132"/>
      <c r="G102" s="132"/>
      <c r="H102" s="132"/>
      <c r="I102" s="132"/>
      <c r="J102" s="132"/>
      <c r="K102" s="134"/>
      <c r="L102" s="132" t="s">
        <v>455</v>
      </c>
      <c r="M102" s="132"/>
      <c r="N102" s="132"/>
      <c r="O102" s="132"/>
      <c r="P102" s="132"/>
      <c r="Q102" s="132"/>
    </row>
    <row r="103" spans="1:17" x14ac:dyDescent="0.25">
      <c r="L103" s="64" t="s">
        <v>431</v>
      </c>
    </row>
    <row r="104" spans="1:17" x14ac:dyDescent="0.25">
      <c r="J104" s="79"/>
    </row>
    <row r="107" spans="1:17" x14ac:dyDescent="0.25">
      <c r="J107" s="79"/>
    </row>
    <row r="109" spans="1:17" x14ac:dyDescent="0.25">
      <c r="B109" s="75"/>
      <c r="C109" s="64"/>
      <c r="J109" s="76"/>
    </row>
  </sheetData>
  <autoFilter ref="A15:Q55"/>
  <sortState ref="A139:Q156">
    <sortCondition ref="L139:L156"/>
  </sortState>
  <mergeCells count="38">
    <mergeCell ref="Q67:Q69"/>
    <mergeCell ref="D68:D69"/>
    <mergeCell ref="E68:E69"/>
    <mergeCell ref="F68:G68"/>
    <mergeCell ref="H68:H69"/>
    <mergeCell ref="I68:J68"/>
    <mergeCell ref="K68:K69"/>
    <mergeCell ref="L68:M68"/>
    <mergeCell ref="A64:K64"/>
    <mergeCell ref="A65:P65"/>
    <mergeCell ref="A67:A69"/>
    <mergeCell ref="B67:B69"/>
    <mergeCell ref="C67:C69"/>
    <mergeCell ref="D67:M67"/>
    <mergeCell ref="N67:N69"/>
    <mergeCell ref="O67:O68"/>
    <mergeCell ref="P67:P69"/>
    <mergeCell ref="A58:G58"/>
    <mergeCell ref="A59:P59"/>
    <mergeCell ref="A60:J60"/>
    <mergeCell ref="A62:K62"/>
    <mergeCell ref="A63:P63"/>
    <mergeCell ref="A61:J61"/>
    <mergeCell ref="A12:A14"/>
    <mergeCell ref="Q12:Q14"/>
    <mergeCell ref="D12:M12"/>
    <mergeCell ref="N12:N14"/>
    <mergeCell ref="B12:B14"/>
    <mergeCell ref="C12:C14"/>
    <mergeCell ref="P12:P14"/>
    <mergeCell ref="D13:D14"/>
    <mergeCell ref="E13:E14"/>
    <mergeCell ref="F13:G13"/>
    <mergeCell ref="H13:H14"/>
    <mergeCell ref="I13:J13"/>
    <mergeCell ref="K13:K14"/>
    <mergeCell ref="L13:M13"/>
    <mergeCell ref="O12:O13"/>
  </mergeCells>
  <hyperlinks>
    <hyperlink ref="E6" r:id="rId1" display="port@krasrp.ru"/>
  </hyperlinks>
  <pageMargins left="0.31496062992125984" right="0.11811023622047245" top="0.19685039370078741" bottom="0.19685039370078741" header="0.31496062992125984" footer="0.31496062992125984"/>
  <pageSetup paperSize="9" scale="45" fitToHeight="0" orientation="landscape" r:id="rId2"/>
  <headerFooter>
    <oddFooter>&amp;R&amp;P</oddFooter>
  </headerFooter>
  <colBreaks count="2" manualBreakCount="2">
    <brk id="10" max="265" man="1"/>
    <brk id="14" max="44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3</vt:i4>
      </vt:variant>
    </vt:vector>
  </HeadingPairs>
  <TitlesOfParts>
    <vt:vector size="6" baseType="lpstr">
      <vt:lpstr>план закупок</vt:lpstr>
      <vt:lpstr>конкурсы</vt:lpstr>
      <vt:lpstr>план закупок 2025</vt:lpstr>
      <vt:lpstr>'план закупок'!Заголовки_для_печати</vt:lpstr>
      <vt:lpstr>'план закупок 2025'!Заголовки_для_печати</vt:lpstr>
      <vt:lpstr>'план закупок 2025'!Область_печати</vt:lpstr>
    </vt:vector>
  </TitlesOfParts>
  <Company>[KRASRECHPORT]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Alex_D</dc:creator>
  <cp:lastModifiedBy>Петроченко Татьяна Александровна</cp:lastModifiedBy>
  <cp:lastPrinted>2025-12-23T07:54:00Z</cp:lastPrinted>
  <dcterms:created xsi:type="dcterms:W3CDTF">2014-10-22T09:05:00Z</dcterms:created>
  <dcterms:modified xsi:type="dcterms:W3CDTF">2025-12-26T08:01:20Z</dcterms:modified>
</cp:coreProperties>
</file>